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rialforvalterKlø\Documents\"/>
    </mc:Choice>
  </mc:AlternateContent>
  <xr:revisionPtr revIDLastSave="0" documentId="8_{26418238-429D-43B6-9634-AC5C7E9674D8}" xr6:coauthVersionLast="47" xr6:coauthVersionMax="47" xr10:uidLastSave="{00000000-0000-0000-0000-000000000000}"/>
  <bookViews>
    <workbookView xWindow="-110" yWindow="-110" windowWidth="19420" windowHeight="10420" firstSheet="1" xr2:uid="{97D99AB3-167C-44C1-8A3B-48531D333D10}"/>
  </bookViews>
  <sheets>
    <sheet name="Kløfta IL" sheetId="1" r:id="rId1"/>
    <sheet name="Hovedlag" sheetId="8" r:id="rId2"/>
    <sheet name="Fotball" sheetId="2" r:id="rId3"/>
    <sheet name="Håndball" sheetId="3" r:id="rId4"/>
    <sheet name="Sykkel" sheetId="4" r:id="rId5"/>
    <sheet name="Basket" sheetId="5" r:id="rId6"/>
    <sheet name="Innebandy" sheetId="6" r:id="rId7"/>
    <sheet name="Bordtennis" sheetId="7" r:id="rId8"/>
    <sheet name="e-sport" sheetId="9" r:id="rId9"/>
    <sheet name="Ark10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9" l="1"/>
  <c r="D19" i="9"/>
  <c r="E19" i="9"/>
  <c r="F19" i="9"/>
  <c r="G19" i="9"/>
  <c r="H19" i="9"/>
  <c r="I19" i="9"/>
  <c r="J19" i="9"/>
  <c r="K19" i="9"/>
  <c r="L19" i="9"/>
  <c r="M19" i="9"/>
  <c r="N19" i="9"/>
  <c r="C19" i="9"/>
  <c r="D17" i="9"/>
  <c r="E17" i="9"/>
  <c r="F17" i="9"/>
  <c r="G17" i="9"/>
  <c r="H17" i="9"/>
  <c r="I17" i="9"/>
  <c r="J17" i="9"/>
  <c r="K17" i="9"/>
  <c r="L17" i="9"/>
  <c r="M17" i="9"/>
  <c r="N17" i="9"/>
  <c r="C17" i="9"/>
  <c r="O17" i="9" s="1"/>
  <c r="D18" i="9"/>
  <c r="E18" i="9"/>
  <c r="F18" i="9"/>
  <c r="G18" i="9"/>
  <c r="H18" i="9"/>
  <c r="I18" i="9"/>
  <c r="J18" i="9"/>
  <c r="K18" i="9"/>
  <c r="L18" i="9"/>
  <c r="M18" i="9"/>
  <c r="N18" i="9"/>
  <c r="C18" i="9"/>
  <c r="O20" i="9"/>
  <c r="O25" i="9"/>
  <c r="D16" i="4"/>
  <c r="E16" i="4"/>
  <c r="F16" i="4"/>
  <c r="G16" i="4"/>
  <c r="H16" i="4"/>
  <c r="I16" i="4"/>
  <c r="J16" i="4"/>
  <c r="K16" i="4"/>
  <c r="L16" i="4"/>
  <c r="M16" i="4"/>
  <c r="N16" i="4"/>
  <c r="O16" i="4"/>
  <c r="O13" i="4"/>
  <c r="O14" i="4"/>
  <c r="O15" i="4"/>
  <c r="D15" i="4"/>
  <c r="E15" i="4"/>
  <c r="F15" i="4"/>
  <c r="G15" i="4"/>
  <c r="H15" i="4"/>
  <c r="I15" i="4"/>
  <c r="J15" i="4"/>
  <c r="K15" i="4"/>
  <c r="L15" i="4"/>
  <c r="M15" i="4"/>
  <c r="N15" i="4"/>
  <c r="C15" i="4"/>
  <c r="C16" i="4"/>
  <c r="C4" i="4"/>
  <c r="O12" i="4"/>
  <c r="D12" i="4"/>
  <c r="E12" i="4"/>
  <c r="F12" i="4"/>
  <c r="G12" i="4"/>
  <c r="H12" i="4"/>
  <c r="I12" i="4"/>
  <c r="J12" i="4"/>
  <c r="K12" i="4"/>
  <c r="L12" i="4"/>
  <c r="M12" i="4"/>
  <c r="N12" i="4"/>
  <c r="C12" i="4"/>
  <c r="O11" i="4"/>
  <c r="O10" i="4"/>
  <c r="O9" i="4"/>
  <c r="D9" i="4"/>
  <c r="E9" i="4"/>
  <c r="F9" i="4"/>
  <c r="G9" i="4"/>
  <c r="H9" i="4"/>
  <c r="I9" i="4"/>
  <c r="J9" i="4"/>
  <c r="K9" i="4"/>
  <c r="L9" i="4"/>
  <c r="M9" i="4"/>
  <c r="N9" i="4"/>
  <c r="C9" i="4"/>
  <c r="O6" i="4"/>
  <c r="O5" i="4"/>
  <c r="D8" i="4"/>
  <c r="E8" i="4"/>
  <c r="F8" i="4"/>
  <c r="G8" i="4"/>
  <c r="H8" i="4"/>
  <c r="I8" i="4"/>
  <c r="J8" i="4"/>
  <c r="K8" i="4"/>
  <c r="L8" i="4"/>
  <c r="M8" i="4"/>
  <c r="N8" i="4"/>
  <c r="C8" i="4"/>
  <c r="E4" i="4"/>
  <c r="F4" i="4"/>
  <c r="G4" i="4"/>
  <c r="H4" i="4"/>
  <c r="I4" i="4"/>
  <c r="J4" i="4"/>
  <c r="K4" i="4"/>
  <c r="L4" i="4"/>
  <c r="M4" i="4"/>
  <c r="N4" i="4"/>
  <c r="D4" i="4"/>
  <c r="O8" i="4"/>
  <c r="O4" i="4"/>
  <c r="O7" i="4"/>
  <c r="O43" i="8"/>
  <c r="O30" i="3"/>
  <c r="O32" i="2"/>
  <c r="O33" i="2"/>
  <c r="O31" i="2"/>
  <c r="D23" i="2"/>
  <c r="E23" i="2"/>
  <c r="F23" i="2"/>
  <c r="G23" i="2"/>
  <c r="H23" i="2"/>
  <c r="I23" i="2"/>
  <c r="J23" i="2"/>
  <c r="K23" i="2"/>
  <c r="L23" i="2"/>
  <c r="M23" i="2"/>
  <c r="N23" i="2"/>
  <c r="C23" i="2"/>
  <c r="O23" i="2" s="1"/>
  <c r="D22" i="2"/>
  <c r="D24" i="2" s="1"/>
  <c r="E22" i="2"/>
  <c r="E24" i="2" s="1"/>
  <c r="F22" i="2"/>
  <c r="F24" i="2" s="1"/>
  <c r="G22" i="2"/>
  <c r="G24" i="2" s="1"/>
  <c r="H22" i="2"/>
  <c r="H24" i="2" s="1"/>
  <c r="I22" i="2"/>
  <c r="I24" i="2" s="1"/>
  <c r="J22" i="2"/>
  <c r="J24" i="2" s="1"/>
  <c r="K22" i="2"/>
  <c r="K24" i="2" s="1"/>
  <c r="L22" i="2"/>
  <c r="L24" i="2" s="1"/>
  <c r="M22" i="2"/>
  <c r="M24" i="2" s="1"/>
  <c r="N22" i="2"/>
  <c r="N24" i="2" s="1"/>
  <c r="C22" i="2"/>
  <c r="O21" i="2"/>
  <c r="O13" i="2"/>
  <c r="O14" i="2"/>
  <c r="O77" i="8"/>
  <c r="O69" i="8"/>
  <c r="O29" i="8"/>
  <c r="O36" i="8"/>
  <c r="F31" i="8"/>
  <c r="D31" i="8"/>
  <c r="E31" i="8"/>
  <c r="G31" i="8"/>
  <c r="H31" i="8"/>
  <c r="I31" i="8"/>
  <c r="J31" i="8"/>
  <c r="K31" i="8"/>
  <c r="L31" i="8"/>
  <c r="M31" i="8"/>
  <c r="N31" i="8"/>
  <c r="C31" i="8"/>
  <c r="O16" i="8"/>
  <c r="O11" i="8"/>
  <c r="O8" i="8"/>
  <c r="G28" i="2"/>
  <c r="H28" i="2"/>
  <c r="I28" i="2"/>
  <c r="J28" i="2"/>
  <c r="K28" i="2"/>
  <c r="L28" i="2"/>
  <c r="M28" i="2"/>
  <c r="N28" i="2"/>
  <c r="D28" i="2"/>
  <c r="E28" i="2"/>
  <c r="F28" i="2"/>
  <c r="C28" i="2"/>
  <c r="D19" i="2"/>
  <c r="D38" i="2" s="1"/>
  <c r="D39" i="2" s="1"/>
  <c r="E19" i="2"/>
  <c r="E38" i="2" s="1"/>
  <c r="E39" i="2" s="1"/>
  <c r="F19" i="2"/>
  <c r="F38" i="2" s="1"/>
  <c r="F39" i="2" s="1"/>
  <c r="G19" i="2"/>
  <c r="G38" i="2" s="1"/>
  <c r="G39" i="2" s="1"/>
  <c r="H19" i="2"/>
  <c r="H38" i="2" s="1"/>
  <c r="H39" i="2" s="1"/>
  <c r="I19" i="2"/>
  <c r="I38" i="2" s="1"/>
  <c r="I39" i="2" s="1"/>
  <c r="J19" i="2"/>
  <c r="J38" i="2" s="1"/>
  <c r="J39" i="2" s="1"/>
  <c r="K19" i="2"/>
  <c r="K38" i="2" s="1"/>
  <c r="K39" i="2" s="1"/>
  <c r="L19" i="2"/>
  <c r="L38" i="2" s="1"/>
  <c r="L39" i="2" s="1"/>
  <c r="M19" i="2"/>
  <c r="M38" i="2" s="1"/>
  <c r="M39" i="2" s="1"/>
  <c r="N19" i="2"/>
  <c r="N38" i="2" s="1"/>
  <c r="N39" i="2" s="1"/>
  <c r="D9" i="2"/>
  <c r="E9" i="2"/>
  <c r="F9" i="2"/>
  <c r="G9" i="2"/>
  <c r="H9" i="2"/>
  <c r="I9" i="2"/>
  <c r="J9" i="2"/>
  <c r="K9" i="2"/>
  <c r="L9" i="2"/>
  <c r="M9" i="2"/>
  <c r="N9" i="2"/>
  <c r="D8" i="2"/>
  <c r="E8" i="2"/>
  <c r="F8" i="2"/>
  <c r="G8" i="2"/>
  <c r="H8" i="2"/>
  <c r="I8" i="2"/>
  <c r="J8" i="2"/>
  <c r="K8" i="2"/>
  <c r="L8" i="2"/>
  <c r="M8" i="2"/>
  <c r="N8" i="2"/>
  <c r="C8" i="2"/>
  <c r="O8" i="2" s="1"/>
  <c r="K4" i="2"/>
  <c r="C4" i="2"/>
  <c r="O31" i="3"/>
  <c r="O29" i="9"/>
  <c r="O28" i="9"/>
  <c r="O27" i="9"/>
  <c r="O26" i="9"/>
  <c r="O24" i="9"/>
  <c r="N23" i="9"/>
  <c r="M23" i="9"/>
  <c r="L23" i="9"/>
  <c r="K23" i="9"/>
  <c r="J23" i="9"/>
  <c r="I23" i="9"/>
  <c r="H23" i="9"/>
  <c r="G23" i="9"/>
  <c r="F23" i="9"/>
  <c r="E23" i="9"/>
  <c r="D23" i="9"/>
  <c r="C23" i="9"/>
  <c r="O23" i="9" s="1"/>
  <c r="O22" i="9"/>
  <c r="O21" i="9"/>
  <c r="O18" i="9"/>
  <c r="O16" i="9"/>
  <c r="N15" i="9"/>
  <c r="M15" i="9"/>
  <c r="L15" i="9"/>
  <c r="K15" i="9"/>
  <c r="J15" i="9"/>
  <c r="I15" i="9"/>
  <c r="H15" i="9"/>
  <c r="G15" i="9"/>
  <c r="F15" i="9"/>
  <c r="E15" i="9"/>
  <c r="D15" i="9"/>
  <c r="C15" i="9"/>
  <c r="O15" i="9" s="1"/>
  <c r="O14" i="9"/>
  <c r="O13" i="9"/>
  <c r="O12" i="9"/>
  <c r="O11" i="9"/>
  <c r="O10" i="9"/>
  <c r="O9" i="9"/>
  <c r="O8" i="9"/>
  <c r="N7" i="9"/>
  <c r="N30" i="9" s="1"/>
  <c r="M7" i="9"/>
  <c r="M30" i="9" s="1"/>
  <c r="L7" i="9"/>
  <c r="L30" i="9" s="1"/>
  <c r="K7" i="9"/>
  <c r="K30" i="9" s="1"/>
  <c r="J7" i="9"/>
  <c r="J30" i="9" s="1"/>
  <c r="I7" i="9"/>
  <c r="I30" i="9" s="1"/>
  <c r="H7" i="9"/>
  <c r="H30" i="9" s="1"/>
  <c r="G7" i="9"/>
  <c r="G30" i="9" s="1"/>
  <c r="F7" i="9"/>
  <c r="E7" i="9"/>
  <c r="E30" i="9" s="1"/>
  <c r="D7" i="9"/>
  <c r="D30" i="9" s="1"/>
  <c r="C7" i="9"/>
  <c r="C30" i="9" s="1"/>
  <c r="O5" i="9"/>
  <c r="N4" i="9"/>
  <c r="N6" i="9" s="1"/>
  <c r="M4" i="9"/>
  <c r="M6" i="9" s="1"/>
  <c r="M31" i="9" s="1"/>
  <c r="L4" i="9"/>
  <c r="L6" i="9" s="1"/>
  <c r="K4" i="9"/>
  <c r="K6" i="9" s="1"/>
  <c r="J4" i="9"/>
  <c r="J6" i="9" s="1"/>
  <c r="J31" i="9" s="1"/>
  <c r="I4" i="9"/>
  <c r="I6" i="9" s="1"/>
  <c r="I31" i="9" s="1"/>
  <c r="H4" i="9"/>
  <c r="H6" i="9" s="1"/>
  <c r="G4" i="9"/>
  <c r="G6" i="9" s="1"/>
  <c r="G31" i="9" s="1"/>
  <c r="F4" i="9"/>
  <c r="F6" i="9" s="1"/>
  <c r="E4" i="9"/>
  <c r="E6" i="9" s="1"/>
  <c r="E31" i="9" s="1"/>
  <c r="D4" i="9"/>
  <c r="D6" i="9" s="1"/>
  <c r="C4" i="9"/>
  <c r="O7" i="9" l="1"/>
  <c r="H31" i="9"/>
  <c r="O4" i="9"/>
  <c r="O6" i="9" s="1"/>
  <c r="C6" i="9"/>
  <c r="C24" i="2"/>
  <c r="C19" i="2" s="1"/>
  <c r="C38" i="2" s="1"/>
  <c r="C39" i="2" s="1"/>
  <c r="O22" i="2"/>
  <c r="C9" i="2"/>
  <c r="O19" i="2"/>
  <c r="O38" i="2" s="1"/>
  <c r="O18" i="2"/>
  <c r="O9" i="2"/>
  <c r="O30" i="9"/>
  <c r="O31" i="9" s="1"/>
  <c r="C31" i="9"/>
  <c r="K31" i="9"/>
  <c r="L31" i="9"/>
  <c r="D31" i="9"/>
  <c r="N31" i="9"/>
  <c r="F30" i="9"/>
  <c r="F31" i="9" s="1"/>
  <c r="C4" i="3" l="1"/>
  <c r="D4" i="3"/>
  <c r="J4" i="3"/>
  <c r="K4" i="3"/>
  <c r="L4" i="3"/>
  <c r="M4" i="3"/>
  <c r="N4" i="3"/>
  <c r="E4" i="3"/>
  <c r="F4" i="3"/>
  <c r="G4" i="3"/>
  <c r="H4" i="3"/>
  <c r="I4" i="3"/>
  <c r="O26" i="2" l="1"/>
  <c r="O6" i="8" l="1"/>
  <c r="O6" i="3"/>
  <c r="D28" i="8"/>
  <c r="D32" i="8" s="1"/>
  <c r="E28" i="8"/>
  <c r="E32" i="8" s="1"/>
  <c r="F28" i="8"/>
  <c r="F32" i="8" s="1"/>
  <c r="G28" i="8"/>
  <c r="G32" i="8" s="1"/>
  <c r="H28" i="8"/>
  <c r="H32" i="8" s="1"/>
  <c r="I28" i="8"/>
  <c r="I32" i="8" s="1"/>
  <c r="J28" i="8"/>
  <c r="J32" i="8" s="1"/>
  <c r="K28" i="8"/>
  <c r="K32" i="8" s="1"/>
  <c r="L28" i="8"/>
  <c r="L32" i="8" s="1"/>
  <c r="M28" i="8"/>
  <c r="M32" i="8" s="1"/>
  <c r="N28" i="8"/>
  <c r="N32" i="8" s="1"/>
  <c r="C28" i="8"/>
  <c r="C32" i="8" s="1"/>
  <c r="O17" i="8"/>
  <c r="O15" i="8"/>
  <c r="O40" i="1"/>
  <c r="O22" i="1"/>
  <c r="O21" i="1"/>
  <c r="O20" i="1"/>
  <c r="O10" i="1"/>
  <c r="J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O21" i="7" s="1"/>
  <c r="D21" i="7"/>
  <c r="C21" i="7"/>
  <c r="O20" i="7"/>
  <c r="O19" i="7"/>
  <c r="O18" i="7"/>
  <c r="O17" i="7"/>
  <c r="O16" i="7"/>
  <c r="N15" i="7"/>
  <c r="M15" i="7"/>
  <c r="L15" i="7"/>
  <c r="K15" i="7"/>
  <c r="J15" i="7"/>
  <c r="I15" i="7"/>
  <c r="H15" i="7"/>
  <c r="G15" i="7"/>
  <c r="G28" i="7" s="1"/>
  <c r="F15" i="7"/>
  <c r="E15" i="7"/>
  <c r="D15" i="7"/>
  <c r="C15" i="7"/>
  <c r="O14" i="7"/>
  <c r="O13" i="7"/>
  <c r="O12" i="7"/>
  <c r="O11" i="7"/>
  <c r="O10" i="7"/>
  <c r="O9" i="7"/>
  <c r="O8" i="7"/>
  <c r="N7" i="7"/>
  <c r="N28" i="7" s="1"/>
  <c r="M7" i="7"/>
  <c r="M28" i="7" s="1"/>
  <c r="L7" i="7"/>
  <c r="L28" i="7" s="1"/>
  <c r="K7" i="7"/>
  <c r="K28" i="7" s="1"/>
  <c r="J7" i="7"/>
  <c r="I7" i="7"/>
  <c r="I28" i="7" s="1"/>
  <c r="H7" i="7"/>
  <c r="H28" i="7" s="1"/>
  <c r="G7" i="7"/>
  <c r="F7" i="7"/>
  <c r="F28" i="7" s="1"/>
  <c r="E7" i="7"/>
  <c r="E28" i="7" s="1"/>
  <c r="E29" i="7" s="1"/>
  <c r="D7" i="7"/>
  <c r="D28" i="7" s="1"/>
  <c r="C7" i="7"/>
  <c r="C28" i="7" s="1"/>
  <c r="N6" i="7"/>
  <c r="M6" i="7"/>
  <c r="L6" i="7"/>
  <c r="L29" i="7" s="1"/>
  <c r="K6" i="7"/>
  <c r="K29" i="7" s="1"/>
  <c r="J6" i="7"/>
  <c r="J29" i="7" s="1"/>
  <c r="I6" i="7"/>
  <c r="H6" i="7"/>
  <c r="G6" i="7"/>
  <c r="F6" i="7"/>
  <c r="E6" i="7"/>
  <c r="D6" i="7"/>
  <c r="D29" i="7" s="1"/>
  <c r="C6" i="7"/>
  <c r="O5" i="7"/>
  <c r="N4" i="7"/>
  <c r="M4" i="7"/>
  <c r="L4" i="7"/>
  <c r="K4" i="7"/>
  <c r="J4" i="7"/>
  <c r="I4" i="7"/>
  <c r="H4" i="7"/>
  <c r="G4" i="7"/>
  <c r="F4" i="7"/>
  <c r="E4" i="7"/>
  <c r="D4" i="7"/>
  <c r="C4" i="7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O20" i="6"/>
  <c r="O19" i="6"/>
  <c r="O18" i="6"/>
  <c r="O17" i="6"/>
  <c r="O16" i="6"/>
  <c r="N15" i="6"/>
  <c r="M15" i="6"/>
  <c r="L15" i="6"/>
  <c r="K15" i="6"/>
  <c r="J15" i="6"/>
  <c r="I15" i="6"/>
  <c r="H15" i="6"/>
  <c r="G15" i="6"/>
  <c r="G28" i="6" s="1"/>
  <c r="F15" i="6"/>
  <c r="E15" i="6"/>
  <c r="D15" i="6"/>
  <c r="C15" i="6"/>
  <c r="O14" i="6"/>
  <c r="O13" i="6"/>
  <c r="O12" i="6"/>
  <c r="O11" i="6"/>
  <c r="O10" i="6"/>
  <c r="O9" i="6"/>
  <c r="O8" i="6"/>
  <c r="N7" i="6"/>
  <c r="M7" i="6"/>
  <c r="M28" i="6" s="1"/>
  <c r="L7" i="6"/>
  <c r="L28" i="6" s="1"/>
  <c r="K7" i="6"/>
  <c r="K28" i="6" s="1"/>
  <c r="J7" i="6"/>
  <c r="J28" i="6" s="1"/>
  <c r="I7" i="6"/>
  <c r="H7" i="6"/>
  <c r="G7" i="6"/>
  <c r="F7" i="6"/>
  <c r="E7" i="6"/>
  <c r="E28" i="6" s="1"/>
  <c r="D7" i="6"/>
  <c r="D28" i="6" s="1"/>
  <c r="C7" i="6"/>
  <c r="N6" i="6"/>
  <c r="M6" i="6"/>
  <c r="L6" i="6"/>
  <c r="K6" i="6"/>
  <c r="K29" i="6" s="1"/>
  <c r="J6" i="6"/>
  <c r="I6" i="6"/>
  <c r="H6" i="6"/>
  <c r="G6" i="6"/>
  <c r="F6" i="6"/>
  <c r="E6" i="6"/>
  <c r="D6" i="6"/>
  <c r="C6" i="6"/>
  <c r="N4" i="6"/>
  <c r="M4" i="6"/>
  <c r="L4" i="6"/>
  <c r="K4" i="6"/>
  <c r="J4" i="6"/>
  <c r="I4" i="6"/>
  <c r="H4" i="6"/>
  <c r="G4" i="6"/>
  <c r="F4" i="6"/>
  <c r="E4" i="6"/>
  <c r="D4" i="6"/>
  <c r="C4" i="6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O19" i="5"/>
  <c r="O18" i="5"/>
  <c r="O17" i="5"/>
  <c r="O16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O13" i="5"/>
  <c r="O12" i="5"/>
  <c r="O11" i="5"/>
  <c r="O10" i="5"/>
  <c r="O9" i="5"/>
  <c r="O8" i="5"/>
  <c r="N7" i="5"/>
  <c r="N28" i="5" s="1"/>
  <c r="M7" i="5"/>
  <c r="L7" i="5"/>
  <c r="K7" i="5"/>
  <c r="J7" i="5"/>
  <c r="I7" i="5"/>
  <c r="H7" i="5"/>
  <c r="G7" i="5"/>
  <c r="F7" i="5"/>
  <c r="E7" i="5"/>
  <c r="D7" i="5"/>
  <c r="C7" i="5"/>
  <c r="E29" i="6" l="1"/>
  <c r="G29" i="6"/>
  <c r="F29" i="7"/>
  <c r="G29" i="7"/>
  <c r="N29" i="7"/>
  <c r="O4" i="7"/>
  <c r="O6" i="7"/>
  <c r="O35" i="1" s="1"/>
  <c r="M29" i="7"/>
  <c r="H29" i="7"/>
  <c r="I29" i="7"/>
  <c r="O7" i="7"/>
  <c r="O28" i="7" s="1"/>
  <c r="O36" i="1" s="1"/>
  <c r="O15" i="7"/>
  <c r="C29" i="7"/>
  <c r="O7" i="6"/>
  <c r="M29" i="6"/>
  <c r="J29" i="6"/>
  <c r="F28" i="6"/>
  <c r="F29" i="6" s="1"/>
  <c r="N28" i="6"/>
  <c r="N29" i="6" s="1"/>
  <c r="O6" i="6"/>
  <c r="O30" i="1" s="1"/>
  <c r="D29" i="6"/>
  <c r="L29" i="6"/>
  <c r="H28" i="6"/>
  <c r="I28" i="6"/>
  <c r="O21" i="6"/>
  <c r="O4" i="6"/>
  <c r="I29" i="6"/>
  <c r="H29" i="6"/>
  <c r="C28" i="6"/>
  <c r="C29" i="6" s="1"/>
  <c r="O15" i="6"/>
  <c r="J28" i="5"/>
  <c r="O21" i="5"/>
  <c r="O15" i="5"/>
  <c r="C28" i="5"/>
  <c r="D28" i="5"/>
  <c r="K28" i="5"/>
  <c r="L28" i="5"/>
  <c r="E28" i="5"/>
  <c r="M28" i="5"/>
  <c r="G28" i="5"/>
  <c r="H28" i="5"/>
  <c r="F28" i="5"/>
  <c r="I28" i="5"/>
  <c r="O7" i="5"/>
  <c r="O28" i="6" l="1"/>
  <c r="O31" i="1" s="1"/>
  <c r="O28" i="5"/>
  <c r="O26" i="1" s="1"/>
  <c r="O42" i="1"/>
  <c r="O41" i="1"/>
  <c r="O29" i="7"/>
  <c r="O37" i="1" s="1"/>
  <c r="O29" i="6" l="1"/>
  <c r="O32" i="1" s="1"/>
  <c r="D39" i="8"/>
  <c r="E39" i="8"/>
  <c r="F39" i="8"/>
  <c r="G39" i="8"/>
  <c r="H39" i="8"/>
  <c r="I39" i="8"/>
  <c r="J39" i="8"/>
  <c r="K39" i="8"/>
  <c r="L39" i="8"/>
  <c r="M39" i="8"/>
  <c r="N39" i="8"/>
  <c r="C39" i="8"/>
  <c r="O26" i="8"/>
  <c r="O27" i="8"/>
  <c r="O28" i="8"/>
  <c r="O30" i="8"/>
  <c r="O31" i="8"/>
  <c r="O32" i="8"/>
  <c r="O33" i="8"/>
  <c r="O34" i="8"/>
  <c r="O35" i="8"/>
  <c r="O37" i="8"/>
  <c r="O38" i="8"/>
  <c r="O40" i="8"/>
  <c r="O41" i="8"/>
  <c r="O42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70" i="8"/>
  <c r="O71" i="8"/>
  <c r="O72" i="8"/>
  <c r="O73" i="8"/>
  <c r="O74" i="8"/>
  <c r="O75" i="8"/>
  <c r="O76" i="8"/>
  <c r="O78" i="8"/>
  <c r="O79" i="8"/>
  <c r="O80" i="8"/>
  <c r="O81" i="8"/>
  <c r="O82" i="8"/>
  <c r="O83" i="8"/>
  <c r="O86" i="8"/>
  <c r="O87" i="8"/>
  <c r="O88" i="8"/>
  <c r="E25" i="8"/>
  <c r="F25" i="8"/>
  <c r="G25" i="8"/>
  <c r="H25" i="8"/>
  <c r="I25" i="8"/>
  <c r="J25" i="8"/>
  <c r="K25" i="8"/>
  <c r="L25" i="8"/>
  <c r="M25" i="8"/>
  <c r="N25" i="8"/>
  <c r="D25" i="8"/>
  <c r="C25" i="8"/>
  <c r="O20" i="8"/>
  <c r="O21" i="8"/>
  <c r="O22" i="8"/>
  <c r="O23" i="8"/>
  <c r="O24" i="8"/>
  <c r="D19" i="8"/>
  <c r="E19" i="8"/>
  <c r="F19" i="8"/>
  <c r="G19" i="8"/>
  <c r="H19" i="8"/>
  <c r="I19" i="8"/>
  <c r="J19" i="8"/>
  <c r="K19" i="8"/>
  <c r="L19" i="8"/>
  <c r="M19" i="8"/>
  <c r="N19" i="8"/>
  <c r="C19" i="8"/>
  <c r="O5" i="8"/>
  <c r="O7" i="8"/>
  <c r="O9" i="8"/>
  <c r="O10" i="8"/>
  <c r="O12" i="8"/>
  <c r="O13" i="8"/>
  <c r="D14" i="8"/>
  <c r="E14" i="8"/>
  <c r="F14" i="8"/>
  <c r="G14" i="8"/>
  <c r="H14" i="8"/>
  <c r="I14" i="8"/>
  <c r="J14" i="8"/>
  <c r="K14" i="8"/>
  <c r="L14" i="8"/>
  <c r="M14" i="8"/>
  <c r="N14" i="8"/>
  <c r="C14" i="8"/>
  <c r="D4" i="8"/>
  <c r="E4" i="8"/>
  <c r="E18" i="8" s="1"/>
  <c r="F4" i="8"/>
  <c r="G4" i="8"/>
  <c r="H4" i="8"/>
  <c r="I4" i="8"/>
  <c r="J4" i="8"/>
  <c r="K4" i="8"/>
  <c r="K18" i="8" s="1"/>
  <c r="L4" i="8"/>
  <c r="M4" i="8"/>
  <c r="N4" i="8"/>
  <c r="C4" i="8"/>
  <c r="O25" i="3"/>
  <c r="O26" i="3"/>
  <c r="O27" i="3"/>
  <c r="O28" i="3"/>
  <c r="O29" i="3"/>
  <c r="O32" i="3"/>
  <c r="D24" i="3"/>
  <c r="E24" i="3"/>
  <c r="F24" i="3"/>
  <c r="G24" i="3"/>
  <c r="H24" i="3"/>
  <c r="I24" i="3"/>
  <c r="J24" i="3"/>
  <c r="K24" i="3"/>
  <c r="L24" i="3"/>
  <c r="M24" i="3"/>
  <c r="N24" i="3"/>
  <c r="C24" i="3"/>
  <c r="O19" i="3"/>
  <c r="O20" i="3"/>
  <c r="O21" i="3"/>
  <c r="O22" i="3"/>
  <c r="O23" i="3"/>
  <c r="D18" i="3"/>
  <c r="E18" i="3"/>
  <c r="F18" i="3"/>
  <c r="G18" i="3"/>
  <c r="H18" i="3"/>
  <c r="I18" i="3"/>
  <c r="J18" i="3"/>
  <c r="K18" i="3"/>
  <c r="L18" i="3"/>
  <c r="M18" i="3"/>
  <c r="N18" i="3"/>
  <c r="C18" i="3"/>
  <c r="O5" i="3"/>
  <c r="O7" i="3"/>
  <c r="O10" i="3"/>
  <c r="O11" i="3"/>
  <c r="O12" i="3"/>
  <c r="O13" i="3"/>
  <c r="O14" i="3"/>
  <c r="O15" i="3"/>
  <c r="O16" i="3"/>
  <c r="O17" i="3"/>
  <c r="D9" i="3"/>
  <c r="E9" i="3"/>
  <c r="F9" i="3"/>
  <c r="G9" i="3"/>
  <c r="H9" i="3"/>
  <c r="I9" i="3"/>
  <c r="J9" i="3"/>
  <c r="K9" i="3"/>
  <c r="L9" i="3"/>
  <c r="M9" i="3"/>
  <c r="N9" i="3"/>
  <c r="C9" i="3"/>
  <c r="D8" i="3"/>
  <c r="E8" i="3"/>
  <c r="F8" i="3"/>
  <c r="G8" i="3"/>
  <c r="H8" i="3"/>
  <c r="I8" i="3"/>
  <c r="J8" i="3"/>
  <c r="K8" i="3"/>
  <c r="L8" i="3"/>
  <c r="M8" i="3"/>
  <c r="N8" i="3"/>
  <c r="C8" i="3"/>
  <c r="O5" i="5"/>
  <c r="D6" i="5"/>
  <c r="D29" i="5" s="1"/>
  <c r="E6" i="5"/>
  <c r="E29" i="5" s="1"/>
  <c r="F6" i="5"/>
  <c r="F29" i="5" s="1"/>
  <c r="G6" i="5"/>
  <c r="G29" i="5" s="1"/>
  <c r="H6" i="5"/>
  <c r="H29" i="5" s="1"/>
  <c r="I6" i="5"/>
  <c r="I29" i="5" s="1"/>
  <c r="J6" i="5"/>
  <c r="J29" i="5" s="1"/>
  <c r="K6" i="5"/>
  <c r="K29" i="5" s="1"/>
  <c r="L6" i="5"/>
  <c r="L29" i="5" s="1"/>
  <c r="M6" i="5"/>
  <c r="M29" i="5" s="1"/>
  <c r="N6" i="5"/>
  <c r="N29" i="5" s="1"/>
  <c r="D4" i="5"/>
  <c r="E4" i="5"/>
  <c r="F4" i="5"/>
  <c r="G4" i="5"/>
  <c r="H4" i="5"/>
  <c r="I4" i="5"/>
  <c r="J4" i="5"/>
  <c r="K4" i="5"/>
  <c r="L4" i="5"/>
  <c r="M4" i="5"/>
  <c r="N4" i="5"/>
  <c r="C6" i="5"/>
  <c r="C29" i="5" s="1"/>
  <c r="C4" i="5"/>
  <c r="O4" i="5" s="1"/>
  <c r="O11" i="2"/>
  <c r="O12" i="2"/>
  <c r="O15" i="2"/>
  <c r="O16" i="2"/>
  <c r="O17" i="2"/>
  <c r="O10" i="2"/>
  <c r="D4" i="2"/>
  <c r="F4" i="2"/>
  <c r="G4" i="2"/>
  <c r="H4" i="2"/>
  <c r="I4" i="2"/>
  <c r="J4" i="2"/>
  <c r="L4" i="2"/>
  <c r="M4" i="2"/>
  <c r="N4" i="2"/>
  <c r="O20" i="2"/>
  <c r="O24" i="2"/>
  <c r="O25" i="2"/>
  <c r="O27" i="2"/>
  <c r="O29" i="2"/>
  <c r="O30" i="2"/>
  <c r="O34" i="2"/>
  <c r="O35" i="2"/>
  <c r="O36" i="2"/>
  <c r="O37" i="2"/>
  <c r="O6" i="2"/>
  <c r="O5" i="2"/>
  <c r="N84" i="8" l="1"/>
  <c r="M84" i="8"/>
  <c r="G33" i="3"/>
  <c r="G34" i="3" s="1"/>
  <c r="C33" i="3"/>
  <c r="C34" i="3" s="1"/>
  <c r="O24" i="3"/>
  <c r="K33" i="3"/>
  <c r="K34" i="3" s="1"/>
  <c r="I33" i="3"/>
  <c r="I34" i="3" s="1"/>
  <c r="M33" i="3"/>
  <c r="M34" i="3" s="1"/>
  <c r="D33" i="3"/>
  <c r="D34" i="3" s="1"/>
  <c r="H33" i="3"/>
  <c r="H34" i="3" s="1"/>
  <c r="E33" i="3"/>
  <c r="E34" i="3" s="1"/>
  <c r="L33" i="3"/>
  <c r="L34" i="3" s="1"/>
  <c r="J33" i="3"/>
  <c r="J34" i="3" s="1"/>
  <c r="J18" i="8"/>
  <c r="D84" i="8"/>
  <c r="D18" i="8"/>
  <c r="L18" i="8"/>
  <c r="L84" i="8"/>
  <c r="G84" i="8"/>
  <c r="I84" i="8"/>
  <c r="H84" i="8"/>
  <c r="F84" i="8"/>
  <c r="J84" i="8"/>
  <c r="O25" i="8"/>
  <c r="E84" i="8"/>
  <c r="E85" i="8" s="1"/>
  <c r="C84" i="8"/>
  <c r="I18" i="8"/>
  <c r="N18" i="8"/>
  <c r="N85" i="8" s="1"/>
  <c r="F18" i="8"/>
  <c r="C18" i="8"/>
  <c r="M18" i="8"/>
  <c r="M85" i="8" s="1"/>
  <c r="H18" i="8"/>
  <c r="O19" i="8"/>
  <c r="K84" i="8"/>
  <c r="K85" i="8" s="1"/>
  <c r="G18" i="8"/>
  <c r="O14" i="8"/>
  <c r="O4" i="8"/>
  <c r="O6" i="5"/>
  <c r="N33" i="3"/>
  <c r="N34" i="3" s="1"/>
  <c r="F33" i="3"/>
  <c r="F34" i="3" s="1"/>
  <c r="O4" i="3"/>
  <c r="O8" i="3"/>
  <c r="O18" i="3"/>
  <c r="O9" i="3"/>
  <c r="O39" i="8"/>
  <c r="O28" i="2"/>
  <c r="O4" i="2"/>
  <c r="O39" i="2" s="1"/>
  <c r="O33" i="3" l="1"/>
  <c r="O16" i="1" s="1"/>
  <c r="O29" i="5"/>
  <c r="O27" i="1" s="1"/>
  <c r="O25" i="1"/>
  <c r="J85" i="8"/>
  <c r="O15" i="1"/>
  <c r="L85" i="8"/>
  <c r="D85" i="8"/>
  <c r="H85" i="8"/>
  <c r="F85" i="8"/>
  <c r="I85" i="8"/>
  <c r="C85" i="8"/>
  <c r="G85" i="8"/>
  <c r="O84" i="8"/>
  <c r="O6" i="1" s="1"/>
  <c r="O18" i="8"/>
  <c r="O5" i="1" s="1"/>
  <c r="O34" i="3" l="1"/>
  <c r="O17" i="1" s="1"/>
  <c r="O85" i="8"/>
  <c r="O7" i="1" s="1"/>
  <c r="O45" i="1"/>
  <c r="O11" i="1" l="1"/>
  <c r="O46" i="1" s="1"/>
  <c r="O47" i="1" s="1"/>
  <c r="O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Knutsen</author>
  </authors>
  <commentList>
    <comment ref="C5" authorId="0" shapeId="0" xr:uid="{51FC63D4-B20F-4561-B201-21FCB514EC05}">
      <text>
        <r>
          <rPr>
            <b/>
            <sz val="9"/>
            <color indexed="81"/>
            <rFont val="Tahoma"/>
            <family val="2"/>
          </rPr>
          <t>Martin Knutsen:</t>
        </r>
        <r>
          <rPr>
            <sz val="9"/>
            <color indexed="81"/>
            <rFont val="Tahoma"/>
            <family val="2"/>
          </rPr>
          <t xml:space="preserve">
Treningsavgift</t>
        </r>
      </text>
    </comment>
    <comment ref="D5" authorId="0" shapeId="0" xr:uid="{9093ACE2-4FBB-4ACA-A783-34623BD503CC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Vinterferietilbud</t>
        </r>
      </text>
    </comment>
    <comment ref="H5" authorId="0" shapeId="0" xr:uid="{76685706-4FE0-4E14-86EB-B3A2C6493933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Treningsavgift</t>
        </r>
      </text>
    </comment>
    <comment ref="I5" authorId="0" shapeId="0" xr:uid="{D52B8F34-80C2-476A-BDDB-474A01092F3D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Sommerskole</t>
        </r>
      </text>
    </comment>
    <comment ref="J5" authorId="0" shapeId="0" xr:uid="{574FB816-AE67-4B0A-BC3F-CF961477BE91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Høstferietilbud</t>
        </r>
      </text>
    </comment>
    <comment ref="D16" authorId="0" shapeId="0" xr:uid="{890193C1-3627-4E07-AC62-73352C997711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Kompensasjon for drift under vinterferietilbudet</t>
        </r>
      </text>
    </comment>
    <comment ref="I16" authorId="0" shapeId="0" xr:uid="{4B17E860-7BD9-476E-9FB8-B836902442A3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Kompensasjon for drift under sommerskolen</t>
        </r>
      </text>
    </comment>
    <comment ref="J16" authorId="0" shapeId="0" xr:uid="{653CC7F7-AA29-4A99-A566-9B270D510526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Kompensasjon for drift under høstferietilbudet</t>
        </r>
      </text>
    </comment>
    <comment ref="C21" authorId="0" shapeId="0" xr:uid="{3A8BC276-545A-48CC-AF84-CB2328C011E7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Trenerkurs for 5 personer</t>
        </r>
      </text>
    </comment>
    <comment ref="C27" authorId="0" shapeId="0" xr:uid="{37878983-C475-421D-B3E3-EBB3AA0CDCC6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Nintendo Switch + tilbehør</t>
        </r>
      </text>
    </comment>
    <comment ref="D27" authorId="0" shapeId="0" xr:uid="{405098A9-F25B-420E-BEAC-E13505B98301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SSDer</t>
        </r>
      </text>
    </comment>
    <comment ref="E27" authorId="0" shapeId="0" xr:uid="{FCFBD4C8-2C81-40EB-8C51-74BB9CE4F0BF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USB Hubber</t>
        </r>
      </text>
    </comment>
    <comment ref="F27" authorId="0" shapeId="0" xr:uid="{ED126888-AB8B-4007-9F08-61C79CE6EF19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2stk PCer</t>
        </r>
      </text>
    </comment>
    <comment ref="G27" authorId="0" shapeId="0" xr:uid="{4071B7A0-364D-4F7E-839B-CF3E31494BB3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Playstation 5</t>
        </r>
      </text>
    </comment>
    <comment ref="H27" authorId="0" shapeId="0" xr:uid="{B020ECB6-4082-4ADE-8AC5-226A9A877BF7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Gamingstoler</t>
        </r>
      </text>
    </comment>
    <comment ref="C29" authorId="0" shapeId="0" xr:uid="{061EEF97-84B0-4FDB-9AAF-967CDA6C2E6E}">
      <text>
        <r>
          <rPr>
            <b/>
            <sz val="9"/>
            <color indexed="81"/>
            <rFont val="Tahoma"/>
            <charset val="1"/>
          </rPr>
          <t>Martin Knutsen:</t>
        </r>
        <r>
          <rPr>
            <sz val="9"/>
            <color indexed="81"/>
            <rFont val="Tahoma"/>
            <charset val="1"/>
          </rPr>
          <t xml:space="preserve">
PlayStation+ 12mnd</t>
        </r>
      </text>
    </comment>
  </commentList>
</comments>
</file>

<file path=xl/sharedStrings.xml><?xml version="1.0" encoding="utf-8"?>
<sst xmlns="http://schemas.openxmlformats.org/spreadsheetml/2006/main" count="556" uniqueCount="224">
  <si>
    <t>Kontonr</t>
  </si>
  <si>
    <t>Konto</t>
  </si>
  <si>
    <t>Sum</t>
  </si>
  <si>
    <t>Hovedlag</t>
  </si>
  <si>
    <t>Sum driftsinntekter</t>
  </si>
  <si>
    <t xml:space="preserve">Sum driftskostnader </t>
  </si>
  <si>
    <t>Resultat</t>
  </si>
  <si>
    <t>Fotball</t>
  </si>
  <si>
    <t>Håndball</t>
  </si>
  <si>
    <t>Sykkel</t>
  </si>
  <si>
    <t>Basket</t>
  </si>
  <si>
    <t>Innebandy</t>
  </si>
  <si>
    <t>Bordtennis</t>
  </si>
  <si>
    <t>e-sport</t>
  </si>
  <si>
    <t>Kløfta IL</t>
  </si>
  <si>
    <t>Salgsinntekt</t>
  </si>
  <si>
    <t>3002</t>
  </si>
  <si>
    <t>Medlemskontigent</t>
  </si>
  <si>
    <t>3020</t>
  </si>
  <si>
    <t>Sponsor/samarbeidsavtale</t>
  </si>
  <si>
    <t>3070</t>
  </si>
  <si>
    <t>Kiosk og Billettinntekter</t>
  </si>
  <si>
    <t>3075</t>
  </si>
  <si>
    <t>Kaffekoppen</t>
  </si>
  <si>
    <t>3401</t>
  </si>
  <si>
    <t>Kommunale B-midler</t>
  </si>
  <si>
    <t>3405</t>
  </si>
  <si>
    <t>Grasrotandelen</t>
  </si>
  <si>
    <t>3420</t>
  </si>
  <si>
    <t>Lokale arrangementer</t>
  </si>
  <si>
    <t>3421</t>
  </si>
  <si>
    <t>Byttesentralen</t>
  </si>
  <si>
    <t>3441</t>
  </si>
  <si>
    <t>Andre tilskudd</t>
  </si>
  <si>
    <t>Annen driftsinntekt</t>
  </si>
  <si>
    <t>3600</t>
  </si>
  <si>
    <t>Leie klubbhus</t>
  </si>
  <si>
    <t>3975</t>
  </si>
  <si>
    <t>Momskompensasjom</t>
  </si>
  <si>
    <t>3801</t>
  </si>
  <si>
    <t>Salg av utstyr</t>
  </si>
  <si>
    <t>Varekostnad</t>
  </si>
  <si>
    <t>4030</t>
  </si>
  <si>
    <t>Innkjøp varer til kiosksalg</t>
  </si>
  <si>
    <t>4032</t>
  </si>
  <si>
    <t>Arrangementkostnader</t>
  </si>
  <si>
    <t>4070</t>
  </si>
  <si>
    <t>Pant</t>
  </si>
  <si>
    <t>4260</t>
  </si>
  <si>
    <t>Kontigenter til krets, dommerlaug etc</t>
  </si>
  <si>
    <t>4500</t>
  </si>
  <si>
    <t>Dommerutgifter</t>
  </si>
  <si>
    <t>Lønnskostnad</t>
  </si>
  <si>
    <t>5000</t>
  </si>
  <si>
    <t>Lønn</t>
  </si>
  <si>
    <t>5001</t>
  </si>
  <si>
    <t>Skattefri lønn</t>
  </si>
  <si>
    <t>5092</t>
  </si>
  <si>
    <t>Feriepenger</t>
  </si>
  <si>
    <t>5250</t>
  </si>
  <si>
    <t>Forsikringspremie</t>
  </si>
  <si>
    <t>5330</t>
  </si>
  <si>
    <t>Godtgjørelse til styre- og bedriftsforsamlingen</t>
  </si>
  <si>
    <t>5400</t>
  </si>
  <si>
    <t>Arbeidsgiveravgift</t>
  </si>
  <si>
    <t>5405</t>
  </si>
  <si>
    <t>Arb.giv.avg av pål. feriepenger</t>
  </si>
  <si>
    <t>5420</t>
  </si>
  <si>
    <t>Innberetningspliktig pensjonskostnad</t>
  </si>
  <si>
    <t>5900</t>
  </si>
  <si>
    <t>Gaver til ansatte</t>
  </si>
  <si>
    <t>5952</t>
  </si>
  <si>
    <t>Innberetning OTP/AFP</t>
  </si>
  <si>
    <t>5953</t>
  </si>
  <si>
    <t>Motkonto Innberetning OTP/AFP</t>
  </si>
  <si>
    <t>5980</t>
  </si>
  <si>
    <t>Kurs</t>
  </si>
  <si>
    <t>7100</t>
  </si>
  <si>
    <t>Bilgodtgjørelse, oppgavepliktig</t>
  </si>
  <si>
    <t>Annen driftskostnad</t>
  </si>
  <si>
    <t>6100</t>
  </si>
  <si>
    <t>Frakt, transportkostnad og forsikring</t>
  </si>
  <si>
    <t>6210</t>
  </si>
  <si>
    <t>Gass</t>
  </si>
  <si>
    <t>6260</t>
  </si>
  <si>
    <t>Vann</t>
  </si>
  <si>
    <t>6301</t>
  </si>
  <si>
    <t>Leie av Kløftahallen</t>
  </si>
  <si>
    <t>6320</t>
  </si>
  <si>
    <t>Kommunale avgifter Klubbhus</t>
  </si>
  <si>
    <t>6321</t>
  </si>
  <si>
    <t>Containerleie/tømming</t>
  </si>
  <si>
    <t>6330</t>
  </si>
  <si>
    <t>Snøbrøyting/strøing</t>
  </si>
  <si>
    <t>6340</t>
  </si>
  <si>
    <t>Lys og varme</t>
  </si>
  <si>
    <t>6360</t>
  </si>
  <si>
    <t>Renhold</t>
  </si>
  <si>
    <t>6361</t>
  </si>
  <si>
    <t>Driftsutgifter (såpe, papir, osv)</t>
  </si>
  <si>
    <t>6363</t>
  </si>
  <si>
    <t>Rep og Vedlikehold klubbhus</t>
  </si>
  <si>
    <t>6364</t>
  </si>
  <si>
    <t>Vedlikehold baner</t>
  </si>
  <si>
    <t>6390</t>
  </si>
  <si>
    <t>Annen kostnad lokaler</t>
  </si>
  <si>
    <t>6420</t>
  </si>
  <si>
    <t>Leie datasystemer</t>
  </si>
  <si>
    <t>6430</t>
  </si>
  <si>
    <t>Leie andre kontormaskiner</t>
  </si>
  <si>
    <t>6490</t>
  </si>
  <si>
    <t>Annen leiekostnad</t>
  </si>
  <si>
    <t>6500</t>
  </si>
  <si>
    <t>Idrettsmateriell</t>
  </si>
  <si>
    <t>6530</t>
  </si>
  <si>
    <t>Invest. utstyr maskiner/uteanlegg</t>
  </si>
  <si>
    <t>6540</t>
  </si>
  <si>
    <t>Inventar</t>
  </si>
  <si>
    <t>6550</t>
  </si>
  <si>
    <t>Datakostnader (Software)</t>
  </si>
  <si>
    <t>6560</t>
  </si>
  <si>
    <t>Rekvisita</t>
  </si>
  <si>
    <t>6590</t>
  </si>
  <si>
    <t>Annet driftsmateriale</t>
  </si>
  <si>
    <t>6600</t>
  </si>
  <si>
    <t>Reparasjon og vedlikehold bygninger</t>
  </si>
  <si>
    <t>6690</t>
  </si>
  <si>
    <t>Reparasjon og vedlikehold annet</t>
  </si>
  <si>
    <t>6720</t>
  </si>
  <si>
    <t>Honorar for økonomisk og juridisk bistand</t>
  </si>
  <si>
    <t>6790</t>
  </si>
  <si>
    <t>Annen fremmed tjeneste</t>
  </si>
  <si>
    <t>6804</t>
  </si>
  <si>
    <t>Data, kontormask.årskostnad etc.</t>
  </si>
  <si>
    <t>6820</t>
  </si>
  <si>
    <t>Trykksak, skilt</t>
  </si>
  <si>
    <t>6840</t>
  </si>
  <si>
    <t>Aviser, tidsskrifter, bøker o.l.</t>
  </si>
  <si>
    <t>6860</t>
  </si>
  <si>
    <t>Avslutninger, bevertning, tilstellinger</t>
  </si>
  <si>
    <t>6861</t>
  </si>
  <si>
    <t>6870</t>
  </si>
  <si>
    <t>Møteutgifter</t>
  </si>
  <si>
    <t>6900</t>
  </si>
  <si>
    <t>ADSL/Bredbånd mobil/alarm/fast avgift</t>
  </si>
  <si>
    <t>6905</t>
  </si>
  <si>
    <t>Abonnement til terminaler</t>
  </si>
  <si>
    <t>7000</t>
  </si>
  <si>
    <t>Drivstoff, gressklipper/traktor</t>
  </si>
  <si>
    <t>7090</t>
  </si>
  <si>
    <t>Andre kostnader transportmidler</t>
  </si>
  <si>
    <t>7140</t>
  </si>
  <si>
    <t>Reisekostnad, ikke oppgavepliktig</t>
  </si>
  <si>
    <t>7320</t>
  </si>
  <si>
    <t>Annonse/Reklamekostnad</t>
  </si>
  <si>
    <t>7420</t>
  </si>
  <si>
    <t>Gave,oppmerksomhet, premier,TV-Aksjon,dugnad</t>
  </si>
  <si>
    <t>7710</t>
  </si>
  <si>
    <t>Styre- og bedriftforsamlingsmøter</t>
  </si>
  <si>
    <t>7560</t>
  </si>
  <si>
    <t>Servicekostnad</t>
  </si>
  <si>
    <t>7770</t>
  </si>
  <si>
    <t>Bank- og kortgebyr</t>
  </si>
  <si>
    <t>7771</t>
  </si>
  <si>
    <t>Transaksjonsgebyrer</t>
  </si>
  <si>
    <t>7790</t>
  </si>
  <si>
    <t>Annen kostnad, fradragsberettiget</t>
  </si>
  <si>
    <t>Sum driftskostnader</t>
  </si>
  <si>
    <t>Driftsresultat</t>
  </si>
  <si>
    <t>Annen finansinntekt</t>
  </si>
  <si>
    <t>8050</t>
  </si>
  <si>
    <t>Annen renteinntekt</t>
  </si>
  <si>
    <t>Netto finansposter</t>
  </si>
  <si>
    <t>Resultat før skatt</t>
  </si>
  <si>
    <t>Ordinært resultat</t>
  </si>
  <si>
    <t>Udisponert overskudd/underskudd</t>
  </si>
  <si>
    <t>Sum 2023</t>
  </si>
  <si>
    <t>3000</t>
  </si>
  <si>
    <t>Treningsavgift</t>
  </si>
  <si>
    <t>3004</t>
  </si>
  <si>
    <t>Tine Fotballskole</t>
  </si>
  <si>
    <t>4000</t>
  </si>
  <si>
    <t>Deltakelse serie</t>
  </si>
  <si>
    <t>4010</t>
  </si>
  <si>
    <t>Cup</t>
  </si>
  <si>
    <t>4200</t>
  </si>
  <si>
    <t>Treningsutgifter/sonesamling etc</t>
  </si>
  <si>
    <t>4290</t>
  </si>
  <si>
    <t>Spillerlisens</t>
  </si>
  <si>
    <t>4291</t>
  </si>
  <si>
    <t>Spilleroverganger</t>
  </si>
  <si>
    <t>4501</t>
  </si>
  <si>
    <t>Direkte kostnader til arrangement o.l</t>
  </si>
  <si>
    <t>4502</t>
  </si>
  <si>
    <t>Trenerutgifter</t>
  </si>
  <si>
    <t xml:space="preserve">Lønn </t>
  </si>
  <si>
    <t>5981</t>
  </si>
  <si>
    <t>Kurs dommere</t>
  </si>
  <si>
    <t>7101</t>
  </si>
  <si>
    <t>Kjøregodtgjørelse ikke innberetning</t>
  </si>
  <si>
    <t>6502</t>
  </si>
  <si>
    <t>Dommerutstyr</t>
  </si>
  <si>
    <t>Avslutninger, bevertning, tilstelning</t>
  </si>
  <si>
    <t>Div kostnader gebyrer etc til krets</t>
  </si>
  <si>
    <t>7502</t>
  </si>
  <si>
    <t>Lagforsikringer</t>
  </si>
  <si>
    <t>3412</t>
  </si>
  <si>
    <t>Gaver medlemner</t>
  </si>
  <si>
    <t>4012</t>
  </si>
  <si>
    <t>Loppetassen</t>
  </si>
  <si>
    <t>6300</t>
  </si>
  <si>
    <t>Leie Idrettsarena</t>
  </si>
  <si>
    <t>Leie Kløftahallen</t>
  </si>
  <si>
    <t xml:space="preserve">Leie datasystemer </t>
  </si>
  <si>
    <t>6990</t>
  </si>
  <si>
    <t>Div kostnader, gebyr etc. til krets</t>
  </si>
  <si>
    <t>7600</t>
  </si>
  <si>
    <t>Lisenser</t>
  </si>
  <si>
    <t>Lokale arrangement</t>
  </si>
  <si>
    <t>Kontigenter krets, dommerlaug etc</t>
  </si>
  <si>
    <t>Treningsavgift/utleie</t>
  </si>
  <si>
    <t>Treningsavgift på 750kr/halvår</t>
  </si>
  <si>
    <t>Arb.giv av pål. feriepenger</t>
  </si>
  <si>
    <t>Lisenser/Spill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</si>
</sst>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kr-414]\ #,##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9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17" fontId="2" fillId="0" borderId="0" xfId="0" applyNumberFormat="1" applyFont="1"/>
    <xf numFmtId="4" fontId="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1" xfId="0" applyNumberFormat="1" applyFont="1" applyBorder="1" applyAlignment="1">
      <alignment vertical="top"/>
    </xf>
    <xf numFmtId="0" fontId="1" fillId="0" borderId="0" xfId="0" applyFont="1"/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0" fontId="1" fillId="0" borderId="4" xfId="0" applyFont="1" applyBorder="1"/>
    <xf numFmtId="0" fontId="0" fillId="0" borderId="4" xfId="0" applyBorder="1"/>
    <xf numFmtId="0" fontId="4" fillId="0" borderId="4" xfId="0" applyFont="1" applyBorder="1"/>
    <xf numFmtId="3" fontId="0" fillId="0" borderId="4" xfId="0" applyNumberFormat="1" applyBorder="1"/>
    <xf numFmtId="3" fontId="0" fillId="0" borderId="0" xfId="0" applyNumberFormat="1"/>
    <xf numFmtId="3" fontId="4" fillId="0" borderId="4" xfId="0" applyNumberFormat="1" applyFont="1" applyBorder="1"/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2" fillId="2" borderId="2" xfId="0" applyNumberFormat="1" applyFont="1" applyFill="1" applyBorder="1" applyAlignment="1">
      <alignment vertical="top"/>
    </xf>
    <xf numFmtId="49" fontId="2" fillId="4" borderId="0" xfId="0" applyNumberFormat="1" applyFont="1" applyFill="1" applyAlignment="1">
      <alignment vertical="top"/>
    </xf>
    <xf numFmtId="3" fontId="2" fillId="4" borderId="0" xfId="0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3" fontId="8" fillId="0" borderId="0" xfId="0" applyNumberFormat="1" applyFont="1"/>
    <xf numFmtId="0" fontId="2" fillId="0" borderId="0" xfId="0" applyFont="1" applyAlignment="1">
      <alignment horizontal="right"/>
    </xf>
    <xf numFmtId="164" fontId="5" fillId="0" borderId="0" xfId="1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/>
    <xf numFmtId="165" fontId="2" fillId="0" borderId="1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49" fontId="0" fillId="5" borderId="0" xfId="0" applyNumberFormat="1" applyFill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164" fontId="6" fillId="2" borderId="6" xfId="1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164" fontId="0" fillId="0" borderId="0" xfId="1" applyNumberFormat="1" applyFont="1"/>
    <xf numFmtId="3" fontId="3" fillId="7" borderId="0" xfId="0" applyNumberFormat="1" applyFont="1" applyFill="1" applyAlignment="1">
      <alignment vertical="top"/>
    </xf>
    <xf numFmtId="49" fontId="5" fillId="8" borderId="0" xfId="0" applyNumberFormat="1" applyFont="1" applyFill="1" applyAlignment="1">
      <alignment vertical="top"/>
    </xf>
    <xf numFmtId="164" fontId="5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6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6" fillId="3" borderId="5" xfId="0" applyNumberFormat="1" applyFont="1" applyFill="1" applyBorder="1" applyAlignment="1">
      <alignment vertical="top"/>
    </xf>
    <xf numFmtId="164" fontId="2" fillId="2" borderId="5" xfId="0" applyNumberFormat="1" applyFont="1" applyFill="1" applyBorder="1" applyAlignment="1">
      <alignment vertical="top"/>
    </xf>
    <xf numFmtId="164" fontId="5" fillId="6" borderId="0" xfId="0" applyNumberFormat="1" applyFont="1" applyFill="1" applyAlignment="1">
      <alignment vertical="top"/>
    </xf>
    <xf numFmtId="164" fontId="0" fillId="5" borderId="0" xfId="0" applyNumberFormat="1" applyFill="1" applyAlignment="1">
      <alignment vertical="top"/>
    </xf>
    <xf numFmtId="164" fontId="2" fillId="2" borderId="6" xfId="0" applyNumberFormat="1" applyFont="1" applyFill="1" applyBorder="1" applyAlignment="1">
      <alignment vertical="top"/>
    </xf>
    <xf numFmtId="164" fontId="6" fillId="3" borderId="6" xfId="0" applyNumberFormat="1" applyFont="1" applyFill="1" applyBorder="1" applyAlignment="1">
      <alignment vertical="top"/>
    </xf>
    <xf numFmtId="164" fontId="1" fillId="2" borderId="6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164" fontId="0" fillId="0" borderId="0" xfId="0" applyNumberFormat="1"/>
    <xf numFmtId="164" fontId="2" fillId="2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49" fontId="0" fillId="8" borderId="0" xfId="0" applyNumberFormat="1" applyFill="1" applyAlignment="1">
      <alignment vertical="top"/>
    </xf>
    <xf numFmtId="49" fontId="3" fillId="0" borderId="0" xfId="0" applyNumberFormat="1" applyFont="1" applyAlignment="1">
      <alignment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49D0E-BEFC-480F-83B6-892CF37D2318}">
  <dimension ref="A2:O47"/>
  <sheetViews>
    <sheetView tabSelected="1" zoomScale="90" zoomScaleNormal="90" workbookViewId="0">
      <selection activeCell="S30" sqref="S30"/>
    </sheetView>
  </sheetViews>
  <sheetFormatPr defaultColWidth="11.42578125" defaultRowHeight="15"/>
  <cols>
    <col min="1" max="1" width="27.85546875" customWidth="1"/>
    <col min="2" max="14" width="0" hidden="1" customWidth="1"/>
    <col min="15" max="15" width="14.140625" customWidth="1"/>
  </cols>
  <sheetData>
    <row r="2" spans="1:15">
      <c r="A2" s="1" t="s">
        <v>0</v>
      </c>
      <c r="B2" s="1" t="s">
        <v>1</v>
      </c>
      <c r="C2" s="8">
        <v>44562</v>
      </c>
      <c r="D2" s="8">
        <v>44593</v>
      </c>
      <c r="E2" s="8">
        <v>44621</v>
      </c>
      <c r="F2" s="8">
        <v>44652</v>
      </c>
      <c r="G2" s="8">
        <v>44682</v>
      </c>
      <c r="H2" s="8">
        <v>44713</v>
      </c>
      <c r="I2" s="8">
        <v>44743</v>
      </c>
      <c r="J2" s="8">
        <v>44774</v>
      </c>
      <c r="K2" s="8">
        <v>44805</v>
      </c>
      <c r="L2" s="8">
        <v>44835</v>
      </c>
      <c r="M2" s="8">
        <v>44866</v>
      </c>
      <c r="N2" s="8">
        <v>44896</v>
      </c>
      <c r="O2" s="1" t="s">
        <v>2</v>
      </c>
    </row>
    <row r="4" spans="1:15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0">
        <f>SUM(Hovedlag!O18)</f>
        <v>3724450</v>
      </c>
    </row>
    <row r="6" spans="1:15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0">
        <f>SUM(Hovedlag!O84)</f>
        <v>2983396.3772</v>
      </c>
    </row>
    <row r="7" spans="1:15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>
        <f>SUM(Hovedlag!O85)</f>
        <v>741053.62280000001</v>
      </c>
    </row>
    <row r="9" spans="1:15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0">
        <f>SUM(Fotball!O8)</f>
        <v>1132000</v>
      </c>
    </row>
    <row r="11" spans="1:1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0">
        <f>SUM(Fotball!O38)</f>
        <v>1428154.0299999998</v>
      </c>
    </row>
    <row r="12" spans="1:15">
      <c r="A12" s="18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>
        <f>SUM(Fotball!O39)</f>
        <v>-306154.0299999998</v>
      </c>
    </row>
    <row r="14" spans="1:15">
      <c r="A14" s="17" t="s">
        <v>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>
      <c r="A15" s="18" t="s">
        <v>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>
        <f>SUM(Håndball!O8)</f>
        <v>286500</v>
      </c>
    </row>
    <row r="16" spans="1:15">
      <c r="A16" s="18" t="s">
        <v>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0">
        <f>SUM(Håndball!O33)</f>
        <v>674123</v>
      </c>
    </row>
    <row r="17" spans="1:15">
      <c r="A17" s="18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0">
        <f>SUM(Håndball!O34)</f>
        <v>-387623</v>
      </c>
    </row>
    <row r="18" spans="1:15">
      <c r="O18" s="21"/>
    </row>
    <row r="19" spans="1:15">
      <c r="A19" s="17" t="s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</row>
    <row r="20" spans="1:15">
      <c r="A20" s="18" t="s">
        <v>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">
        <f>SUM(Sykkel!O8)</f>
        <v>66300</v>
      </c>
    </row>
    <row r="21" spans="1:15">
      <c r="A21" s="18" t="s">
        <v>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>
        <f>SUM(Sykkel!O15)</f>
        <v>13099</v>
      </c>
    </row>
    <row r="22" spans="1:15">
      <c r="A22" s="18" t="s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0">
        <f>SUM(Sykkel!O16)</f>
        <v>53201</v>
      </c>
    </row>
    <row r="23" spans="1:15">
      <c r="O23" s="21"/>
    </row>
    <row r="24" spans="1:15">
      <c r="A24" s="17" t="s">
        <v>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0"/>
    </row>
    <row r="25" spans="1:15">
      <c r="A25" s="18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>
        <f>SUM(Basket!O6)</f>
        <v>138000</v>
      </c>
    </row>
    <row r="26" spans="1:15">
      <c r="A26" s="18" t="s">
        <v>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0">
        <f>SUM(Basket!O28)</f>
        <v>160800</v>
      </c>
    </row>
    <row r="27" spans="1:15">
      <c r="A27" s="18" t="s">
        <v>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>
        <f>SUM(Basket!O29)</f>
        <v>-22800</v>
      </c>
    </row>
    <row r="28" spans="1:15">
      <c r="O28" s="21"/>
    </row>
    <row r="29" spans="1:15">
      <c r="A29" s="17" t="s">
        <v>11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0"/>
    </row>
    <row r="30" spans="1:15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>
        <f>SUM(Innebandy!O6)</f>
        <v>6500</v>
      </c>
    </row>
    <row r="31" spans="1:15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>
        <f>SUM(Innebandy!O28)</f>
        <v>12000</v>
      </c>
    </row>
    <row r="32" spans="1:15">
      <c r="A32" s="18" t="s">
        <v>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0">
        <f>SUM(Innebandy!O29)</f>
        <v>-5500</v>
      </c>
    </row>
    <row r="33" spans="1:15">
      <c r="O33" s="21"/>
    </row>
    <row r="34" spans="1:15">
      <c r="A34" s="17" t="s">
        <v>12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0"/>
    </row>
    <row r="35" spans="1:15">
      <c r="A35" s="18" t="s">
        <v>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0">
        <f>SUM(Bordtennis!O6)</f>
        <v>0</v>
      </c>
    </row>
    <row r="36" spans="1:15">
      <c r="A36" s="18" t="s">
        <v>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0">
        <f>SUM(Bordtennis!O28)</f>
        <v>4000</v>
      </c>
    </row>
    <row r="37" spans="1:15">
      <c r="A37" s="18" t="s">
        <v>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0">
        <f>SUM(Bordtennis!O29)</f>
        <v>-4000</v>
      </c>
    </row>
    <row r="38" spans="1:15">
      <c r="O38" s="21"/>
    </row>
    <row r="39" spans="1:15">
      <c r="A39" s="17" t="s">
        <v>13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0"/>
    </row>
    <row r="40" spans="1:15">
      <c r="A40" s="18" t="s">
        <v>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0">
        <f>SUM('e-sport'!O6)</f>
        <v>45000</v>
      </c>
    </row>
    <row r="41" spans="1:15">
      <c r="A41" s="18" t="s">
        <v>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0">
        <f>SUM('e-sport'!O30)</f>
        <v>107134.986</v>
      </c>
    </row>
    <row r="42" spans="1:15">
      <c r="A42" s="18" t="s">
        <v>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0">
        <f>SUM('e-sport'!O31)</f>
        <v>-62134.986000000004</v>
      </c>
    </row>
    <row r="43" spans="1:15">
      <c r="O43" s="21"/>
    </row>
    <row r="44" spans="1:15">
      <c r="A44" s="19" t="s">
        <v>14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2"/>
    </row>
    <row r="45" spans="1:15">
      <c r="A45" s="19" t="s">
        <v>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2">
        <f>SUM(O5+O10+O15+O20+O25+O30+O35+O40)</f>
        <v>5398750</v>
      </c>
    </row>
    <row r="46" spans="1:15">
      <c r="A46" s="19" t="s">
        <v>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2">
        <f>SUM(O6+O11+O16+O21+O26+O31+O36+O41)</f>
        <v>5382707.3931999989</v>
      </c>
    </row>
    <row r="47" spans="1:15">
      <c r="A47" s="19" t="s">
        <v>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>
        <f>SUM(O45-O46)</f>
        <v>16042.606800001115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454B7-9709-4C62-AB7F-A7AD9273B010}">
  <dimension ref="A1"/>
  <sheetViews>
    <sheetView workbookViewId="0">
      <selection activeCell="K32" sqref="K32"/>
    </sheetView>
  </sheetViews>
  <sheetFormatPr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EDE4-5BE9-4470-A55D-B83682CA0C9C}">
  <dimension ref="A1:P91"/>
  <sheetViews>
    <sheetView topLeftCell="A97" zoomScaleNormal="100" workbookViewId="0">
      <selection activeCell="C78" sqref="C78"/>
    </sheetView>
  </sheetViews>
  <sheetFormatPr defaultColWidth="11.42578125" defaultRowHeight="15"/>
  <cols>
    <col min="1" max="1" width="9.28515625" bestFit="1" customWidth="1"/>
    <col min="2" max="2" width="27.85546875" customWidth="1"/>
    <col min="3" max="3" width="9.7109375" bestFit="1" customWidth="1"/>
    <col min="4" max="5" width="8.5703125" bestFit="1" customWidth="1"/>
    <col min="6" max="7" width="9.7109375" bestFit="1" customWidth="1"/>
    <col min="8" max="8" width="8.5703125" bestFit="1" customWidth="1"/>
    <col min="9" max="9" width="9.7109375" bestFit="1" customWidth="1"/>
    <col min="10" max="10" width="8.85546875" bestFit="1" customWidth="1"/>
    <col min="11" max="14" width="9.7109375" bestFit="1" customWidth="1"/>
    <col min="15" max="15" width="9.5703125" bestFit="1" customWidth="1"/>
    <col min="17" max="17" width="14.140625" bestFit="1" customWidth="1"/>
    <col min="18" max="18" width="15.42578125" bestFit="1" customWidth="1"/>
  </cols>
  <sheetData>
    <row r="1" spans="1:15">
      <c r="A1" s="14" t="s">
        <v>3</v>
      </c>
    </row>
    <row r="3" spans="1:15">
      <c r="A3" s="1" t="s">
        <v>0</v>
      </c>
      <c r="B3" s="1" t="s">
        <v>1</v>
      </c>
      <c r="C3" s="8">
        <v>44927</v>
      </c>
      <c r="D3" s="8">
        <v>44958</v>
      </c>
      <c r="E3" s="8">
        <v>44986</v>
      </c>
      <c r="F3" s="8">
        <v>45017</v>
      </c>
      <c r="G3" s="8">
        <v>45047</v>
      </c>
      <c r="H3" s="8">
        <v>45078</v>
      </c>
      <c r="I3" s="8">
        <v>45108</v>
      </c>
      <c r="J3" s="8">
        <v>45139</v>
      </c>
      <c r="K3" s="8">
        <v>45170</v>
      </c>
      <c r="L3" s="8">
        <v>45200</v>
      </c>
      <c r="M3" s="8">
        <v>45231</v>
      </c>
      <c r="N3" s="8">
        <v>45261</v>
      </c>
      <c r="O3" s="1" t="s">
        <v>2</v>
      </c>
    </row>
    <row r="4" spans="1:15">
      <c r="A4" s="2"/>
      <c r="B4" s="2" t="s">
        <v>15</v>
      </c>
      <c r="C4" s="12">
        <f>SUM(C5:C13)</f>
        <v>61900</v>
      </c>
      <c r="D4" s="12">
        <f t="shared" ref="D4:N4" si="0">SUM(D5:D13)</f>
        <v>169400</v>
      </c>
      <c r="E4" s="12">
        <f t="shared" si="0"/>
        <v>88200</v>
      </c>
      <c r="F4" s="12">
        <f t="shared" si="0"/>
        <v>337000</v>
      </c>
      <c r="G4" s="12">
        <f t="shared" si="0"/>
        <v>799600</v>
      </c>
      <c r="H4" s="12">
        <f t="shared" si="0"/>
        <v>94200</v>
      </c>
      <c r="I4" s="12">
        <f t="shared" si="0"/>
        <v>339200</v>
      </c>
      <c r="J4" s="12">
        <f t="shared" si="0"/>
        <v>102450</v>
      </c>
      <c r="K4" s="12">
        <f t="shared" si="0"/>
        <v>298000</v>
      </c>
      <c r="L4" s="12">
        <f t="shared" si="0"/>
        <v>401000</v>
      </c>
      <c r="M4" s="12">
        <f t="shared" si="0"/>
        <v>141000</v>
      </c>
      <c r="N4" s="12">
        <f t="shared" si="0"/>
        <v>334000</v>
      </c>
      <c r="O4" s="12">
        <f>SUM(C4:N4)</f>
        <v>3165950</v>
      </c>
    </row>
    <row r="5" spans="1:15">
      <c r="A5" s="4" t="s">
        <v>16</v>
      </c>
      <c r="B5" s="4" t="s">
        <v>17</v>
      </c>
      <c r="C5" s="10">
        <v>1900</v>
      </c>
      <c r="D5" s="10">
        <v>2400</v>
      </c>
      <c r="E5" s="10">
        <v>3200</v>
      </c>
      <c r="F5" s="10">
        <v>147000</v>
      </c>
      <c r="G5" s="10">
        <v>24600</v>
      </c>
      <c r="H5" s="10">
        <v>7200</v>
      </c>
      <c r="I5" s="10">
        <v>3200</v>
      </c>
      <c r="J5" s="10">
        <v>7450</v>
      </c>
      <c r="K5" s="10">
        <v>18000</v>
      </c>
      <c r="L5" s="10">
        <v>75000</v>
      </c>
      <c r="M5" s="10">
        <v>16000</v>
      </c>
      <c r="N5" s="10">
        <v>4000</v>
      </c>
      <c r="O5" s="11">
        <f t="shared" ref="O5:O13" si="1">SUM(C5:N5)</f>
        <v>309950</v>
      </c>
    </row>
    <row r="6" spans="1:15">
      <c r="A6" s="4" t="s">
        <v>18</v>
      </c>
      <c r="B6" s="4" t="s">
        <v>19</v>
      </c>
      <c r="C6" s="10">
        <v>25000</v>
      </c>
      <c r="D6" s="10">
        <v>29000</v>
      </c>
      <c r="E6" s="10">
        <v>35000</v>
      </c>
      <c r="F6" s="10">
        <v>25000</v>
      </c>
      <c r="G6" s="10">
        <v>500000</v>
      </c>
      <c r="H6" s="10">
        <v>32000</v>
      </c>
      <c r="I6" s="10">
        <v>25000</v>
      </c>
      <c r="J6" s="10">
        <v>35000</v>
      </c>
      <c r="K6" s="10">
        <v>100000</v>
      </c>
      <c r="L6" s="10">
        <v>100000</v>
      </c>
      <c r="M6" s="10">
        <v>35000</v>
      </c>
      <c r="N6" s="10">
        <v>80000</v>
      </c>
      <c r="O6" s="42">
        <f t="shared" si="1"/>
        <v>1021000</v>
      </c>
    </row>
    <row r="7" spans="1:15">
      <c r="A7" s="4" t="s">
        <v>20</v>
      </c>
      <c r="B7" s="4" t="s">
        <v>21</v>
      </c>
      <c r="C7" s="10">
        <v>35000</v>
      </c>
      <c r="D7" s="10">
        <v>35000</v>
      </c>
      <c r="E7" s="10">
        <v>35000</v>
      </c>
      <c r="F7" s="10">
        <v>65000</v>
      </c>
      <c r="G7" s="10">
        <v>50000</v>
      </c>
      <c r="H7" s="10">
        <v>50000</v>
      </c>
      <c r="I7" s="10"/>
      <c r="J7" s="10">
        <v>50000</v>
      </c>
      <c r="K7" s="10">
        <v>50000</v>
      </c>
      <c r="L7" s="10">
        <v>66000</v>
      </c>
      <c r="M7" s="10">
        <v>38000</v>
      </c>
      <c r="N7" s="10">
        <v>35000</v>
      </c>
      <c r="O7" s="11">
        <f t="shared" si="1"/>
        <v>509000</v>
      </c>
    </row>
    <row r="8" spans="1:15">
      <c r="A8" s="4" t="s">
        <v>22</v>
      </c>
      <c r="B8" s="4" t="s">
        <v>23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>
        <v>12000</v>
      </c>
      <c r="N8" s="10">
        <v>15000</v>
      </c>
      <c r="O8" s="11">
        <f t="shared" si="1"/>
        <v>27000</v>
      </c>
    </row>
    <row r="9" spans="1:15">
      <c r="A9" s="4" t="s">
        <v>24</v>
      </c>
      <c r="B9" s="4" t="s">
        <v>25</v>
      </c>
      <c r="C9" s="10"/>
      <c r="D9" s="10">
        <v>103000</v>
      </c>
      <c r="E9" s="10"/>
      <c r="F9" s="10"/>
      <c r="G9" s="10"/>
      <c r="H9" s="10"/>
      <c r="I9" s="10">
        <v>311000</v>
      </c>
      <c r="J9" s="10"/>
      <c r="K9" s="10"/>
      <c r="L9" s="10"/>
      <c r="M9" s="10"/>
      <c r="N9" s="10"/>
      <c r="O9" s="11">
        <f t="shared" si="1"/>
        <v>414000</v>
      </c>
    </row>
    <row r="10" spans="1:15">
      <c r="A10" s="4" t="s">
        <v>26</v>
      </c>
      <c r="B10" s="4" t="s">
        <v>27</v>
      </c>
      <c r="C10" s="10"/>
      <c r="D10" s="10"/>
      <c r="E10" s="10"/>
      <c r="F10" s="10"/>
      <c r="G10" s="10">
        <v>190000</v>
      </c>
      <c r="H10" s="10"/>
      <c r="I10" s="10"/>
      <c r="J10" s="10"/>
      <c r="K10" s="10">
        <v>130000</v>
      </c>
      <c r="L10" s="10"/>
      <c r="M10" s="10"/>
      <c r="N10" s="10"/>
      <c r="O10" s="11">
        <f t="shared" si="1"/>
        <v>320000</v>
      </c>
    </row>
    <row r="11" spans="1:15">
      <c r="A11" s="4" t="s">
        <v>28</v>
      </c>
      <c r="B11" s="4" t="s">
        <v>29</v>
      </c>
      <c r="C11" s="10"/>
      <c r="D11" s="10"/>
      <c r="E11" s="10"/>
      <c r="F11" s="10"/>
      <c r="G11" s="10">
        <v>35000</v>
      </c>
      <c r="H11" s="10"/>
      <c r="I11" s="10"/>
      <c r="J11" s="10">
        <v>10000</v>
      </c>
      <c r="K11" s="10"/>
      <c r="L11" s="10">
        <v>80000</v>
      </c>
      <c r="M11" s="10"/>
      <c r="N11" s="10"/>
      <c r="O11" s="11">
        <f t="shared" si="1"/>
        <v>125000</v>
      </c>
    </row>
    <row r="12" spans="1:15">
      <c r="A12" s="4" t="s">
        <v>30</v>
      </c>
      <c r="B12" s="4" t="s">
        <v>31</v>
      </c>
      <c r="C12" s="10"/>
      <c r="D12" s="10"/>
      <c r="E12" s="10"/>
      <c r="F12" s="10">
        <v>70000</v>
      </c>
      <c r="G12" s="10"/>
      <c r="H12" s="10"/>
      <c r="I12" s="10"/>
      <c r="J12" s="10"/>
      <c r="K12" s="10"/>
      <c r="L12" s="10">
        <v>70000</v>
      </c>
      <c r="M12" s="10"/>
      <c r="N12" s="10"/>
      <c r="O12" s="11">
        <f t="shared" si="1"/>
        <v>140000</v>
      </c>
    </row>
    <row r="13" spans="1:15">
      <c r="A13" s="4" t="s">
        <v>32</v>
      </c>
      <c r="B13" s="4" t="s">
        <v>33</v>
      </c>
      <c r="C13" s="10"/>
      <c r="D13" s="10"/>
      <c r="E13" s="10">
        <v>15000</v>
      </c>
      <c r="F13" s="10">
        <v>30000</v>
      </c>
      <c r="G13" s="10"/>
      <c r="H13" s="10">
        <v>5000</v>
      </c>
      <c r="I13" s="10"/>
      <c r="J13" s="10"/>
      <c r="K13" s="10"/>
      <c r="L13" s="10">
        <v>10000</v>
      </c>
      <c r="M13" s="10">
        <v>40000</v>
      </c>
      <c r="N13" s="10">
        <v>200000</v>
      </c>
      <c r="O13" s="11">
        <f t="shared" si="1"/>
        <v>300000</v>
      </c>
    </row>
    <row r="14" spans="1:15">
      <c r="A14" s="2"/>
      <c r="B14" s="2" t="s">
        <v>34</v>
      </c>
      <c r="C14" s="12">
        <f>SUM(C15:C17)</f>
        <v>10000</v>
      </c>
      <c r="D14" s="12">
        <f t="shared" ref="D14:N14" si="2">SUM(D15:D17)</f>
        <v>10000</v>
      </c>
      <c r="E14" s="12">
        <f t="shared" si="2"/>
        <v>10000</v>
      </c>
      <c r="F14" s="12">
        <f t="shared" si="2"/>
        <v>14000</v>
      </c>
      <c r="G14" s="12">
        <f t="shared" si="2"/>
        <v>25000</v>
      </c>
      <c r="H14" s="12">
        <f t="shared" si="2"/>
        <v>14000</v>
      </c>
      <c r="I14" s="12">
        <f t="shared" si="2"/>
        <v>1500</v>
      </c>
      <c r="J14" s="12">
        <f t="shared" si="2"/>
        <v>30000</v>
      </c>
      <c r="K14" s="12">
        <f t="shared" si="2"/>
        <v>27000</v>
      </c>
      <c r="L14" s="12">
        <f t="shared" si="2"/>
        <v>14000</v>
      </c>
      <c r="M14" s="12">
        <f t="shared" si="2"/>
        <v>18000</v>
      </c>
      <c r="N14" s="12">
        <f t="shared" si="2"/>
        <v>385000</v>
      </c>
      <c r="O14" s="12">
        <f t="shared" ref="O14:O26" si="3">SUM(C14:N14)</f>
        <v>558500</v>
      </c>
    </row>
    <row r="15" spans="1:15">
      <c r="A15" s="4" t="s">
        <v>35</v>
      </c>
      <c r="B15" s="4" t="s">
        <v>36</v>
      </c>
      <c r="C15" s="10">
        <v>10000</v>
      </c>
      <c r="D15" s="10">
        <v>10000</v>
      </c>
      <c r="E15" s="10">
        <v>10000</v>
      </c>
      <c r="F15" s="10">
        <v>14000</v>
      </c>
      <c r="G15" s="10">
        <v>25000</v>
      </c>
      <c r="H15" s="10">
        <v>14000</v>
      </c>
      <c r="I15" s="10">
        <v>1500</v>
      </c>
      <c r="J15" s="10">
        <v>30000</v>
      </c>
      <c r="K15" s="10">
        <v>27000</v>
      </c>
      <c r="L15" s="10">
        <v>14000</v>
      </c>
      <c r="M15" s="10">
        <v>18000</v>
      </c>
      <c r="N15" s="10">
        <v>15000</v>
      </c>
      <c r="O15" s="10">
        <f t="shared" si="3"/>
        <v>188500</v>
      </c>
    </row>
    <row r="16" spans="1:15">
      <c r="A16" s="4" t="s">
        <v>37</v>
      </c>
      <c r="B16" s="4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370000</v>
      </c>
      <c r="O16" s="10">
        <f t="shared" si="3"/>
        <v>370000</v>
      </c>
    </row>
    <row r="17" spans="1:15">
      <c r="A17" s="4" t="s">
        <v>39</v>
      </c>
      <c r="B17" s="4" t="s">
        <v>40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3"/>
        <v>0</v>
      </c>
    </row>
    <row r="18" spans="1:15">
      <c r="A18" s="6"/>
      <c r="B18" s="6" t="s">
        <v>4</v>
      </c>
      <c r="C18" s="13">
        <f>SUM(C4+C14)</f>
        <v>71900</v>
      </c>
      <c r="D18" s="13">
        <f t="shared" ref="D18:N18" si="4">SUM(D4+D14)</f>
        <v>179400</v>
      </c>
      <c r="E18" s="13">
        <f t="shared" si="4"/>
        <v>98200</v>
      </c>
      <c r="F18" s="13">
        <f t="shared" si="4"/>
        <v>351000</v>
      </c>
      <c r="G18" s="13">
        <f t="shared" si="4"/>
        <v>824600</v>
      </c>
      <c r="H18" s="13">
        <f t="shared" si="4"/>
        <v>108200</v>
      </c>
      <c r="I18" s="13">
        <f t="shared" si="4"/>
        <v>340700</v>
      </c>
      <c r="J18" s="13">
        <f t="shared" si="4"/>
        <v>132450</v>
      </c>
      <c r="K18" s="13">
        <f t="shared" si="4"/>
        <v>325000</v>
      </c>
      <c r="L18" s="13">
        <f t="shared" si="4"/>
        <v>415000</v>
      </c>
      <c r="M18" s="13">
        <f t="shared" si="4"/>
        <v>159000</v>
      </c>
      <c r="N18" s="13">
        <f t="shared" si="4"/>
        <v>719000</v>
      </c>
      <c r="O18" s="13">
        <f t="shared" si="3"/>
        <v>3724450</v>
      </c>
    </row>
    <row r="19" spans="1:15">
      <c r="A19" s="2"/>
      <c r="B19" s="2" t="s">
        <v>41</v>
      </c>
      <c r="C19" s="12">
        <f>SUM(C20:C24)</f>
        <v>10000</v>
      </c>
      <c r="D19" s="12">
        <f t="shared" ref="D19:N19" si="5">SUM(D20:D24)</f>
        <v>22000</v>
      </c>
      <c r="E19" s="12">
        <f t="shared" si="5"/>
        <v>22000</v>
      </c>
      <c r="F19" s="12">
        <f t="shared" si="5"/>
        <v>46600</v>
      </c>
      <c r="G19" s="12">
        <f t="shared" si="5"/>
        <v>50000</v>
      </c>
      <c r="H19" s="12">
        <f t="shared" si="5"/>
        <v>50000</v>
      </c>
      <c r="I19" s="12">
        <f t="shared" si="5"/>
        <v>0</v>
      </c>
      <c r="J19" s="12">
        <f t="shared" si="5"/>
        <v>70000</v>
      </c>
      <c r="K19" s="12">
        <f t="shared" si="5"/>
        <v>20000</v>
      </c>
      <c r="L19" s="12">
        <f t="shared" si="5"/>
        <v>26600</v>
      </c>
      <c r="M19" s="12">
        <f t="shared" si="5"/>
        <v>70000</v>
      </c>
      <c r="N19" s="12">
        <f t="shared" si="5"/>
        <v>20000</v>
      </c>
      <c r="O19" s="12">
        <f t="shared" si="3"/>
        <v>407200</v>
      </c>
    </row>
    <row r="20" spans="1:15">
      <c r="A20" s="4" t="s">
        <v>42</v>
      </c>
      <c r="B20" s="4" t="s">
        <v>43</v>
      </c>
      <c r="C20" s="10">
        <v>10000</v>
      </c>
      <c r="D20" s="10">
        <v>20000</v>
      </c>
      <c r="E20" s="10">
        <v>20000</v>
      </c>
      <c r="F20" s="10">
        <v>20000</v>
      </c>
      <c r="G20" s="10">
        <v>20000</v>
      </c>
      <c r="H20" s="10">
        <v>20000</v>
      </c>
      <c r="I20" s="10">
        <v>0</v>
      </c>
      <c r="J20" s="10">
        <v>20000</v>
      </c>
      <c r="K20" s="10">
        <v>20000</v>
      </c>
      <c r="L20" s="10">
        <v>30000</v>
      </c>
      <c r="M20" s="10">
        <v>20000</v>
      </c>
      <c r="N20" s="10">
        <v>20000</v>
      </c>
      <c r="O20" s="11">
        <f t="shared" si="3"/>
        <v>220000</v>
      </c>
    </row>
    <row r="21" spans="1:15">
      <c r="A21" s="4" t="s">
        <v>44</v>
      </c>
      <c r="B21" s="4" t="s">
        <v>45</v>
      </c>
      <c r="C21" s="10"/>
      <c r="D21" s="10">
        <v>2000</v>
      </c>
      <c r="E21" s="10">
        <v>2000</v>
      </c>
      <c r="F21" s="10">
        <v>30000</v>
      </c>
      <c r="G21" s="10">
        <v>30000</v>
      </c>
      <c r="H21" s="10">
        <v>30000</v>
      </c>
      <c r="I21" s="10"/>
      <c r="J21" s="10">
        <v>50000</v>
      </c>
      <c r="K21" s="10"/>
      <c r="L21" s="10"/>
      <c r="M21" s="10">
        <v>50000</v>
      </c>
      <c r="N21" s="10"/>
      <c r="O21" s="11">
        <f t="shared" si="3"/>
        <v>194000</v>
      </c>
    </row>
    <row r="22" spans="1:15">
      <c r="A22" s="4" t="s">
        <v>46</v>
      </c>
      <c r="B22" s="4" t="s">
        <v>47</v>
      </c>
      <c r="C22" s="10"/>
      <c r="D22" s="10"/>
      <c r="E22" s="10"/>
      <c r="F22" s="10">
        <v>-3400</v>
      </c>
      <c r="G22" s="10"/>
      <c r="H22" s="10"/>
      <c r="I22" s="10"/>
      <c r="J22" s="10"/>
      <c r="K22" s="10"/>
      <c r="L22" s="10">
        <v>-3400</v>
      </c>
      <c r="M22" s="10"/>
      <c r="N22" s="10"/>
      <c r="O22" s="11">
        <f t="shared" si="3"/>
        <v>-6800</v>
      </c>
    </row>
    <row r="23" spans="1:15">
      <c r="A23" s="4" t="s">
        <v>48</v>
      </c>
      <c r="B23" s="4" t="s">
        <v>49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3"/>
        <v>0</v>
      </c>
    </row>
    <row r="24" spans="1:15">
      <c r="A24" s="4" t="s">
        <v>50</v>
      </c>
      <c r="B24" s="4" t="s">
        <v>51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3"/>
        <v>0</v>
      </c>
    </row>
    <row r="25" spans="1:15">
      <c r="A25" s="2"/>
      <c r="B25" s="2" t="s">
        <v>52</v>
      </c>
      <c r="C25" s="12">
        <f>SUM(C26:C38)</f>
        <v>71007.756800000003</v>
      </c>
      <c r="D25" s="12">
        <f>SUM(D26:D38)</f>
        <v>71007.756800000003</v>
      </c>
      <c r="E25" s="12">
        <f t="shared" ref="E25:M25" si="6">SUM(E26:E38)</f>
        <v>73507.756800000003</v>
      </c>
      <c r="F25" s="12">
        <f t="shared" si="6"/>
        <v>160657.75679999997</v>
      </c>
      <c r="G25" s="12">
        <f t="shared" si="6"/>
        <v>100528</v>
      </c>
      <c r="H25" s="12">
        <f t="shared" si="6"/>
        <v>119713.60000000001</v>
      </c>
      <c r="I25" s="12">
        <f t="shared" si="6"/>
        <v>122713.60000000001</v>
      </c>
      <c r="J25" s="12">
        <f t="shared" si="6"/>
        <v>127613.6</v>
      </c>
      <c r="K25" s="12">
        <f t="shared" si="6"/>
        <v>125675.6</v>
      </c>
      <c r="L25" s="12">
        <f t="shared" si="6"/>
        <v>119713.60000000001</v>
      </c>
      <c r="M25" s="12">
        <f t="shared" si="6"/>
        <v>125713.60000000001</v>
      </c>
      <c r="N25" s="12">
        <f>SUM(N26:N38)</f>
        <v>164184.79999999999</v>
      </c>
      <c r="O25" s="12">
        <f t="shared" si="3"/>
        <v>1382037.4272</v>
      </c>
    </row>
    <row r="26" spans="1:15">
      <c r="A26" s="4" t="s">
        <v>53</v>
      </c>
      <c r="B26" s="4" t="s">
        <v>54</v>
      </c>
      <c r="C26" s="10">
        <v>51920</v>
      </c>
      <c r="D26" s="10">
        <v>51920</v>
      </c>
      <c r="E26" s="10">
        <v>51920</v>
      </c>
      <c r="F26" s="10">
        <v>51920</v>
      </c>
      <c r="G26" s="10">
        <v>75000</v>
      </c>
      <c r="H26" s="10">
        <v>90000</v>
      </c>
      <c r="I26" s="10">
        <v>90000</v>
      </c>
      <c r="J26" s="10">
        <v>90000</v>
      </c>
      <c r="K26" s="10">
        <v>90000</v>
      </c>
      <c r="L26" s="10">
        <v>90000</v>
      </c>
      <c r="M26" s="10">
        <v>90000</v>
      </c>
      <c r="N26" s="10">
        <v>120000</v>
      </c>
      <c r="O26" s="11">
        <f t="shared" si="3"/>
        <v>942680</v>
      </c>
    </row>
    <row r="27" spans="1:15">
      <c r="A27" s="4" t="s">
        <v>55</v>
      </c>
      <c r="B27" s="4" t="s">
        <v>56</v>
      </c>
      <c r="C27" s="10">
        <v>2600</v>
      </c>
      <c r="D27" s="10">
        <v>2600</v>
      </c>
      <c r="E27" s="10">
        <v>2600</v>
      </c>
      <c r="F27" s="10">
        <v>2600</v>
      </c>
      <c r="G27" s="10">
        <v>2600</v>
      </c>
      <c r="H27" s="10">
        <v>2600</v>
      </c>
      <c r="I27" s="10">
        <v>2600</v>
      </c>
      <c r="J27" s="10">
        <v>2600</v>
      </c>
      <c r="K27" s="10">
        <v>2600</v>
      </c>
      <c r="L27" s="10">
        <v>2600</v>
      </c>
      <c r="M27" s="10">
        <v>2600</v>
      </c>
      <c r="N27" s="10">
        <v>2600</v>
      </c>
      <c r="O27" s="11">
        <f t="shared" ref="O27:P88" si="7">SUM(C27:N27)</f>
        <v>31200</v>
      </c>
    </row>
    <row r="28" spans="1:15">
      <c r="A28" s="4" t="s">
        <v>57</v>
      </c>
      <c r="B28" s="4" t="s">
        <v>58</v>
      </c>
      <c r="C28" s="10">
        <f>SUM(C26*0.12)</f>
        <v>6230.4</v>
      </c>
      <c r="D28" s="10">
        <f t="shared" ref="D28:N28" si="8">SUM(D26*0.12)</f>
        <v>6230.4</v>
      </c>
      <c r="E28" s="10">
        <f t="shared" si="8"/>
        <v>6230.4</v>
      </c>
      <c r="F28" s="10">
        <f t="shared" si="8"/>
        <v>6230.4</v>
      </c>
      <c r="G28" s="10">
        <f t="shared" si="8"/>
        <v>9000</v>
      </c>
      <c r="H28" s="10">
        <f t="shared" si="8"/>
        <v>10800</v>
      </c>
      <c r="I28" s="10">
        <f t="shared" si="8"/>
        <v>10800</v>
      </c>
      <c r="J28" s="10">
        <f t="shared" si="8"/>
        <v>10800</v>
      </c>
      <c r="K28" s="10">
        <f t="shared" si="8"/>
        <v>10800</v>
      </c>
      <c r="L28" s="10">
        <f t="shared" si="8"/>
        <v>10800</v>
      </c>
      <c r="M28" s="10">
        <f t="shared" si="8"/>
        <v>10800</v>
      </c>
      <c r="N28" s="10">
        <f t="shared" si="8"/>
        <v>14400</v>
      </c>
      <c r="O28" s="11">
        <f t="shared" si="7"/>
        <v>113121.60000000001</v>
      </c>
    </row>
    <row r="29" spans="1:15">
      <c r="A29" s="4" t="s">
        <v>59</v>
      </c>
      <c r="B29" s="4" t="s">
        <v>60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v>5100</v>
      </c>
      <c r="O29" s="11">
        <f t="shared" si="7"/>
        <v>5100</v>
      </c>
    </row>
    <row r="30" spans="1:15">
      <c r="A30" s="4" t="s">
        <v>61</v>
      </c>
      <c r="B30" s="4" t="s">
        <v>62</v>
      </c>
      <c r="C30" s="10"/>
      <c r="D30" s="10"/>
      <c r="E30" s="10"/>
      <c r="F30" s="10">
        <v>75000</v>
      </c>
      <c r="G30" s="10"/>
      <c r="H30" s="10"/>
      <c r="I30" s="10"/>
      <c r="J30" s="10"/>
      <c r="K30" s="10"/>
      <c r="L30" s="10"/>
      <c r="M30" s="10"/>
      <c r="N30" s="10"/>
      <c r="O30" s="11">
        <f t="shared" si="7"/>
        <v>75000</v>
      </c>
    </row>
    <row r="31" spans="1:15">
      <c r="A31" s="4" t="s">
        <v>63</v>
      </c>
      <c r="B31" s="4" t="s">
        <v>64</v>
      </c>
      <c r="C31" s="10">
        <f>SUM(C26*0.142)</f>
        <v>7372.6399999999994</v>
      </c>
      <c r="D31" s="10">
        <f t="shared" ref="D31:N31" si="9">SUM(D26*0.142)</f>
        <v>7372.6399999999994</v>
      </c>
      <c r="E31" s="10">
        <f t="shared" si="9"/>
        <v>7372.6399999999994</v>
      </c>
      <c r="F31" s="10">
        <f>SUM(F26+F30)*0.142</f>
        <v>18022.64</v>
      </c>
      <c r="G31" s="10">
        <f t="shared" si="9"/>
        <v>10649.999999999998</v>
      </c>
      <c r="H31" s="10">
        <f t="shared" si="9"/>
        <v>12779.999999999998</v>
      </c>
      <c r="I31" s="10">
        <f t="shared" si="9"/>
        <v>12779.999999999998</v>
      </c>
      <c r="J31" s="10">
        <f t="shared" si="9"/>
        <v>12779.999999999998</v>
      </c>
      <c r="K31" s="10">
        <f t="shared" si="9"/>
        <v>12779.999999999998</v>
      </c>
      <c r="L31" s="10">
        <f t="shared" si="9"/>
        <v>12779.999999999998</v>
      </c>
      <c r="M31" s="10">
        <f t="shared" si="9"/>
        <v>12779.999999999998</v>
      </c>
      <c r="N31" s="10">
        <f t="shared" si="9"/>
        <v>17040</v>
      </c>
      <c r="O31" s="11">
        <f t="shared" si="7"/>
        <v>144510.56</v>
      </c>
    </row>
    <row r="32" spans="1:15">
      <c r="A32" s="4" t="s">
        <v>65</v>
      </c>
      <c r="B32" s="4" t="s">
        <v>66</v>
      </c>
      <c r="C32" s="10">
        <f>SUM(C28*0.142)</f>
        <v>884.71679999999992</v>
      </c>
      <c r="D32" s="10">
        <f t="shared" ref="D32:N32" si="10">SUM(D28*0.142)</f>
        <v>884.71679999999992</v>
      </c>
      <c r="E32" s="10">
        <f t="shared" si="10"/>
        <v>884.71679999999992</v>
      </c>
      <c r="F32" s="10">
        <f t="shared" si="10"/>
        <v>884.71679999999992</v>
      </c>
      <c r="G32" s="10">
        <f t="shared" si="10"/>
        <v>1277.9999999999998</v>
      </c>
      <c r="H32" s="10">
        <f t="shared" si="10"/>
        <v>1533.6</v>
      </c>
      <c r="I32" s="10">
        <f t="shared" si="10"/>
        <v>1533.6</v>
      </c>
      <c r="J32" s="10">
        <f t="shared" si="10"/>
        <v>1533.6</v>
      </c>
      <c r="K32" s="10">
        <f t="shared" si="10"/>
        <v>1533.6</v>
      </c>
      <c r="L32" s="10">
        <f t="shared" si="10"/>
        <v>1533.6</v>
      </c>
      <c r="M32" s="10">
        <f t="shared" si="10"/>
        <v>1533.6</v>
      </c>
      <c r="N32" s="10">
        <f t="shared" si="10"/>
        <v>2044.7999999999997</v>
      </c>
      <c r="O32" s="11">
        <f t="shared" si="7"/>
        <v>16063.2672</v>
      </c>
    </row>
    <row r="33" spans="1:15">
      <c r="A33" s="4" t="s">
        <v>67</v>
      </c>
      <c r="B33" s="4" t="s">
        <v>68</v>
      </c>
      <c r="C33" s="10"/>
      <c r="D33" s="10"/>
      <c r="E33" s="10"/>
      <c r="F33" s="10"/>
      <c r="G33" s="10"/>
      <c r="H33" s="10"/>
      <c r="I33" s="10">
        <v>2000</v>
      </c>
      <c r="J33" s="10">
        <v>7900</v>
      </c>
      <c r="K33" s="10">
        <v>1962</v>
      </c>
      <c r="L33" s="10"/>
      <c r="M33" s="10">
        <v>6000</v>
      </c>
      <c r="N33" s="10"/>
      <c r="O33" s="11">
        <f t="shared" si="7"/>
        <v>17862</v>
      </c>
    </row>
    <row r="34" spans="1:15">
      <c r="A34" s="4" t="s">
        <v>69</v>
      </c>
      <c r="B34" s="4" t="s">
        <v>70</v>
      </c>
      <c r="C34" s="10"/>
      <c r="D34" s="10"/>
      <c r="E34" s="10">
        <v>2500</v>
      </c>
      <c r="F34" s="10"/>
      <c r="G34" s="10"/>
      <c r="H34" s="10"/>
      <c r="I34" s="10">
        <v>1000</v>
      </c>
      <c r="J34" s="10"/>
      <c r="K34" s="10"/>
      <c r="L34" s="10"/>
      <c r="M34" s="10"/>
      <c r="N34" s="10">
        <v>1000</v>
      </c>
      <c r="O34" s="11">
        <f t="shared" si="7"/>
        <v>4500</v>
      </c>
    </row>
    <row r="35" spans="1:15">
      <c r="A35" s="4" t="s">
        <v>71</v>
      </c>
      <c r="B35" s="4" t="s">
        <v>72</v>
      </c>
      <c r="C35" s="10"/>
      <c r="D35" s="10"/>
      <c r="E35" s="10"/>
      <c r="F35" s="10"/>
      <c r="G35" s="10"/>
      <c r="H35" s="10"/>
      <c r="I35" s="10"/>
      <c r="J35" s="10"/>
      <c r="K35" s="10">
        <v>24000</v>
      </c>
      <c r="L35" s="10"/>
      <c r="M35" s="10"/>
      <c r="N35" s="10"/>
      <c r="O35" s="11">
        <f t="shared" si="7"/>
        <v>24000</v>
      </c>
    </row>
    <row r="36" spans="1:15">
      <c r="A36" s="4" t="s">
        <v>73</v>
      </c>
      <c r="B36" s="4" t="s">
        <v>74</v>
      </c>
      <c r="C36" s="10"/>
      <c r="D36" s="10"/>
      <c r="E36" s="10"/>
      <c r="F36" s="10"/>
      <c r="G36" s="10"/>
      <c r="H36" s="10"/>
      <c r="I36" s="10"/>
      <c r="J36" s="10"/>
      <c r="K36" s="10">
        <v>-24000</v>
      </c>
      <c r="L36" s="10"/>
      <c r="M36" s="10"/>
      <c r="N36" s="10"/>
      <c r="O36" s="11">
        <f t="shared" si="7"/>
        <v>-24000</v>
      </c>
    </row>
    <row r="37" spans="1:15">
      <c r="A37" s="4" t="s">
        <v>75</v>
      </c>
      <c r="B37" s="4" t="s">
        <v>76</v>
      </c>
      <c r="C37" s="10"/>
      <c r="D37" s="10"/>
      <c r="E37" s="10"/>
      <c r="F37" s="10">
        <v>4000</v>
      </c>
      <c r="G37" s="10"/>
      <c r="H37" s="10"/>
      <c r="I37" s="10"/>
      <c r="J37" s="10"/>
      <c r="K37" s="10">
        <v>4000</v>
      </c>
      <c r="L37" s="10"/>
      <c r="M37" s="10"/>
      <c r="N37" s="10"/>
      <c r="O37" s="11">
        <f t="shared" si="7"/>
        <v>8000</v>
      </c>
    </row>
    <row r="38" spans="1:15">
      <c r="A38" s="4" t="s">
        <v>77</v>
      </c>
      <c r="B38" s="4" t="s">
        <v>78</v>
      </c>
      <c r="C38" s="10">
        <v>2000</v>
      </c>
      <c r="D38" s="10">
        <v>2000</v>
      </c>
      <c r="E38" s="10">
        <v>2000</v>
      </c>
      <c r="F38" s="10">
        <v>2000</v>
      </c>
      <c r="G38" s="10">
        <v>2000</v>
      </c>
      <c r="H38" s="10">
        <v>2000</v>
      </c>
      <c r="I38" s="10">
        <v>2000</v>
      </c>
      <c r="J38" s="10">
        <v>2000</v>
      </c>
      <c r="K38" s="10">
        <v>2000</v>
      </c>
      <c r="L38" s="10">
        <v>2000</v>
      </c>
      <c r="M38" s="10">
        <v>2000</v>
      </c>
      <c r="N38" s="10">
        <v>2000</v>
      </c>
      <c r="O38" s="11">
        <f t="shared" si="7"/>
        <v>24000</v>
      </c>
    </row>
    <row r="39" spans="1:15">
      <c r="A39" s="2"/>
      <c r="B39" s="2" t="s">
        <v>79</v>
      </c>
      <c r="C39" s="12">
        <f>SUM(C40:C83)</f>
        <v>114814</v>
      </c>
      <c r="D39" s="12">
        <f t="shared" ref="D39:N39" si="11">SUM(D40:D83)</f>
        <v>87451</v>
      </c>
      <c r="E39" s="12">
        <f t="shared" si="11"/>
        <v>68638.850000000006</v>
      </c>
      <c r="F39" s="12">
        <f t="shared" si="11"/>
        <v>92184</v>
      </c>
      <c r="G39" s="12">
        <f t="shared" si="11"/>
        <v>179060</v>
      </c>
      <c r="H39" s="12">
        <f t="shared" si="11"/>
        <v>100660</v>
      </c>
      <c r="I39" s="12">
        <f t="shared" si="11"/>
        <v>58150</v>
      </c>
      <c r="J39" s="12">
        <f t="shared" si="11"/>
        <v>129380.8</v>
      </c>
      <c r="K39" s="12">
        <f t="shared" si="11"/>
        <v>94278.399999999994</v>
      </c>
      <c r="L39" s="12">
        <f t="shared" si="11"/>
        <v>75871.899999999994</v>
      </c>
      <c r="M39" s="12">
        <f t="shared" si="11"/>
        <v>69960</v>
      </c>
      <c r="N39" s="12">
        <f t="shared" si="11"/>
        <v>123710</v>
      </c>
      <c r="O39" s="12">
        <f t="shared" si="7"/>
        <v>1194158.9500000002</v>
      </c>
    </row>
    <row r="40" spans="1:15">
      <c r="A40" s="4" t="s">
        <v>80</v>
      </c>
      <c r="B40" s="4" t="s">
        <v>81</v>
      </c>
      <c r="C40" s="10"/>
      <c r="D40" s="10"/>
      <c r="E40" s="10"/>
      <c r="F40" s="10"/>
      <c r="G40" s="10">
        <v>800</v>
      </c>
      <c r="H40" s="10"/>
      <c r="I40" s="10"/>
      <c r="J40" s="10"/>
      <c r="K40" s="10"/>
      <c r="L40" s="10"/>
      <c r="M40" s="10"/>
      <c r="N40" s="10"/>
      <c r="O40" s="11">
        <f t="shared" si="7"/>
        <v>800</v>
      </c>
    </row>
    <row r="41" spans="1:15">
      <c r="A41" s="4" t="s">
        <v>82</v>
      </c>
      <c r="B41" s="4" t="s">
        <v>83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>
        <f t="shared" si="7"/>
        <v>0</v>
      </c>
    </row>
    <row r="42" spans="1:15">
      <c r="A42" s="4" t="s">
        <v>84</v>
      </c>
      <c r="B42" s="4" t="s">
        <v>85</v>
      </c>
      <c r="C42" s="10"/>
      <c r="D42" s="10">
        <v>341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>
        <f t="shared" si="7"/>
        <v>341</v>
      </c>
    </row>
    <row r="43" spans="1:15">
      <c r="A43" s="4" t="s">
        <v>86</v>
      </c>
      <c r="B43" s="4" t="s">
        <v>87</v>
      </c>
      <c r="C43" s="10"/>
      <c r="D43" s="10"/>
      <c r="E43" s="10"/>
      <c r="F43" s="10"/>
      <c r="G43" s="10"/>
      <c r="H43" s="10"/>
      <c r="I43" s="10"/>
      <c r="J43" s="10">
        <v>68000</v>
      </c>
      <c r="K43" s="10"/>
      <c r="L43" s="10"/>
      <c r="M43" s="10"/>
      <c r="N43" s="10">
        <v>57000</v>
      </c>
      <c r="O43" s="11">
        <f t="shared" si="7"/>
        <v>125000</v>
      </c>
    </row>
    <row r="44" spans="1:15">
      <c r="A44" s="4" t="s">
        <v>88</v>
      </c>
      <c r="B44" s="4" t="s">
        <v>89</v>
      </c>
      <c r="C44" s="10"/>
      <c r="D44" s="10">
        <v>3000</v>
      </c>
      <c r="E44" s="10"/>
      <c r="F44" s="10"/>
      <c r="G44" s="10"/>
      <c r="H44" s="10"/>
      <c r="I44" s="10"/>
      <c r="J44" s="10">
        <v>3000</v>
      </c>
      <c r="K44" s="10"/>
      <c r="L44" s="10"/>
      <c r="M44" s="10"/>
      <c r="N44" s="10"/>
      <c r="O44" s="11">
        <f t="shared" si="7"/>
        <v>6000</v>
      </c>
    </row>
    <row r="45" spans="1:15">
      <c r="A45" s="4" t="s">
        <v>90</v>
      </c>
      <c r="B45" s="4" t="s">
        <v>91</v>
      </c>
      <c r="C45" s="10">
        <v>300</v>
      </c>
      <c r="D45" s="10">
        <v>3000</v>
      </c>
      <c r="E45" s="10">
        <v>300</v>
      </c>
      <c r="F45" s="10">
        <v>3000</v>
      </c>
      <c r="G45" s="10">
        <v>300</v>
      </c>
      <c r="H45" s="10">
        <v>3000</v>
      </c>
      <c r="I45" s="10">
        <v>300</v>
      </c>
      <c r="J45" s="10">
        <v>3000</v>
      </c>
      <c r="K45" s="10">
        <v>300</v>
      </c>
      <c r="L45" s="10">
        <v>3000</v>
      </c>
      <c r="M45" s="10">
        <v>300</v>
      </c>
      <c r="N45" s="10">
        <v>3000</v>
      </c>
      <c r="O45" s="11">
        <f t="shared" si="7"/>
        <v>19800</v>
      </c>
    </row>
    <row r="46" spans="1:15">
      <c r="A46" s="4" t="s">
        <v>92</v>
      </c>
      <c r="B46" s="4" t="s">
        <v>93</v>
      </c>
      <c r="C46" s="10">
        <v>2300</v>
      </c>
      <c r="D46" s="10">
        <v>2000</v>
      </c>
      <c r="E46" s="10">
        <v>2000</v>
      </c>
      <c r="F46" s="10"/>
      <c r="G46" s="10"/>
      <c r="H46" s="10"/>
      <c r="I46" s="10"/>
      <c r="J46" s="10"/>
      <c r="K46" s="10"/>
      <c r="L46" s="10"/>
      <c r="M46" s="10">
        <v>1000</v>
      </c>
      <c r="N46" s="10">
        <v>1500</v>
      </c>
      <c r="O46" s="11">
        <f t="shared" si="7"/>
        <v>8800</v>
      </c>
    </row>
    <row r="47" spans="1:15">
      <c r="A47" s="4" t="s">
        <v>94</v>
      </c>
      <c r="B47" s="4" t="s">
        <v>95</v>
      </c>
      <c r="C47" s="10">
        <v>20000</v>
      </c>
      <c r="D47" s="10">
        <v>16000</v>
      </c>
      <c r="E47" s="10">
        <v>13000</v>
      </c>
      <c r="F47" s="10">
        <v>14000</v>
      </c>
      <c r="G47" s="10">
        <v>11000</v>
      </c>
      <c r="H47" s="10">
        <v>7000</v>
      </c>
      <c r="I47" s="10">
        <v>5000</v>
      </c>
      <c r="J47" s="10">
        <v>5500</v>
      </c>
      <c r="K47" s="10">
        <v>10000</v>
      </c>
      <c r="L47" s="10">
        <v>13000</v>
      </c>
      <c r="M47" s="10">
        <v>11000</v>
      </c>
      <c r="N47" s="10">
        <v>12500</v>
      </c>
      <c r="O47" s="11">
        <f t="shared" si="7"/>
        <v>138000</v>
      </c>
    </row>
    <row r="48" spans="1:15">
      <c r="A48" s="4" t="s">
        <v>96</v>
      </c>
      <c r="B48" s="4" t="s">
        <v>97</v>
      </c>
      <c r="C48" s="10">
        <v>8000</v>
      </c>
      <c r="D48" s="10">
        <v>8000</v>
      </c>
      <c r="E48" s="10">
        <v>8000</v>
      </c>
      <c r="F48" s="10">
        <v>8000</v>
      </c>
      <c r="G48" s="10">
        <v>8000</v>
      </c>
      <c r="H48" s="10">
        <v>8000</v>
      </c>
      <c r="I48" s="10">
        <v>8000</v>
      </c>
      <c r="J48" s="10">
        <v>8000</v>
      </c>
      <c r="K48" s="10">
        <v>8000</v>
      </c>
      <c r="L48" s="10">
        <v>8000</v>
      </c>
      <c r="M48" s="10">
        <v>8000</v>
      </c>
      <c r="N48" s="10">
        <v>8000</v>
      </c>
      <c r="O48" s="11">
        <f t="shared" si="7"/>
        <v>96000</v>
      </c>
    </row>
    <row r="49" spans="1:15">
      <c r="A49" s="4" t="s">
        <v>98</v>
      </c>
      <c r="B49" s="4" t="s">
        <v>99</v>
      </c>
      <c r="C49" s="10">
        <v>1500</v>
      </c>
      <c r="D49" s="10">
        <v>1500</v>
      </c>
      <c r="E49" s="10">
        <v>1500</v>
      </c>
      <c r="F49" s="10">
        <v>1500</v>
      </c>
      <c r="G49" s="10">
        <v>1500</v>
      </c>
      <c r="H49" s="10">
        <v>1500</v>
      </c>
      <c r="I49" s="10">
        <v>1500</v>
      </c>
      <c r="J49" s="10">
        <v>1500</v>
      </c>
      <c r="K49" s="10">
        <v>1500</v>
      </c>
      <c r="L49" s="10">
        <v>1500</v>
      </c>
      <c r="M49" s="10">
        <v>1500</v>
      </c>
      <c r="N49" s="10">
        <v>1500</v>
      </c>
      <c r="O49" s="11">
        <f t="shared" si="7"/>
        <v>18000</v>
      </c>
    </row>
    <row r="50" spans="1:15">
      <c r="A50" s="4" t="s">
        <v>100</v>
      </c>
      <c r="B50" s="4" t="s">
        <v>101</v>
      </c>
      <c r="C50" s="10">
        <v>1000</v>
      </c>
      <c r="D50" s="10">
        <v>10000</v>
      </c>
      <c r="E50" s="10">
        <v>1000</v>
      </c>
      <c r="F50" s="10">
        <v>1000</v>
      </c>
      <c r="G50" s="10">
        <v>1000</v>
      </c>
      <c r="H50" s="10">
        <v>1000</v>
      </c>
      <c r="I50" s="10">
        <v>1000</v>
      </c>
      <c r="J50" s="10">
        <v>1000</v>
      </c>
      <c r="K50" s="10">
        <v>1000</v>
      </c>
      <c r="L50" s="10">
        <v>1000</v>
      </c>
      <c r="M50" s="10">
        <v>1000</v>
      </c>
      <c r="N50" s="10">
        <v>1000</v>
      </c>
      <c r="O50" s="11">
        <f t="shared" si="7"/>
        <v>21000</v>
      </c>
    </row>
    <row r="51" spans="1:15">
      <c r="A51" s="4" t="s">
        <v>102</v>
      </c>
      <c r="B51" s="4" t="s">
        <v>103</v>
      </c>
      <c r="C51" s="10"/>
      <c r="D51" s="10"/>
      <c r="E51" s="10"/>
      <c r="F51" s="10"/>
      <c r="G51" s="10"/>
      <c r="H51" s="10"/>
      <c r="I51" s="10"/>
      <c r="J51" s="10"/>
      <c r="K51" s="10">
        <v>0</v>
      </c>
      <c r="L51" s="10"/>
      <c r="M51" s="10"/>
      <c r="N51" s="10"/>
      <c r="O51" s="11">
        <f t="shared" si="7"/>
        <v>0</v>
      </c>
    </row>
    <row r="52" spans="1:15">
      <c r="A52" s="4" t="s">
        <v>104</v>
      </c>
      <c r="B52" s="4" t="s">
        <v>105</v>
      </c>
      <c r="C52" s="10">
        <v>1000</v>
      </c>
      <c r="D52" s="10">
        <v>1000</v>
      </c>
      <c r="E52" s="10">
        <v>1000</v>
      </c>
      <c r="F52" s="10">
        <v>1000</v>
      </c>
      <c r="G52" s="10">
        <v>1000</v>
      </c>
      <c r="H52" s="10">
        <v>1000</v>
      </c>
      <c r="I52" s="10">
        <v>1000</v>
      </c>
      <c r="J52" s="10">
        <v>1000</v>
      </c>
      <c r="K52" s="10">
        <v>1000</v>
      </c>
      <c r="L52" s="10">
        <v>1000</v>
      </c>
      <c r="M52" s="10">
        <v>1000</v>
      </c>
      <c r="N52" s="10">
        <v>1000</v>
      </c>
      <c r="O52" s="11">
        <f t="shared" si="7"/>
        <v>12000</v>
      </c>
    </row>
    <row r="53" spans="1:15">
      <c r="A53" s="4" t="s">
        <v>106</v>
      </c>
      <c r="B53" s="4" t="s">
        <v>107</v>
      </c>
      <c r="C53" s="10">
        <v>24200</v>
      </c>
      <c r="D53" s="10">
        <v>2500</v>
      </c>
      <c r="E53" s="10">
        <v>3000</v>
      </c>
      <c r="F53" s="10">
        <v>3200</v>
      </c>
      <c r="G53" s="10">
        <v>3000</v>
      </c>
      <c r="H53" s="10">
        <v>43000</v>
      </c>
      <c r="I53" s="10">
        <v>3300</v>
      </c>
      <c r="J53" s="10">
        <v>1800</v>
      </c>
      <c r="K53" s="10">
        <v>2150</v>
      </c>
      <c r="L53" s="10">
        <v>7100</v>
      </c>
      <c r="M53" s="10">
        <v>2500</v>
      </c>
      <c r="N53" s="10">
        <v>5500</v>
      </c>
      <c r="O53" s="11">
        <f t="shared" si="7"/>
        <v>101250</v>
      </c>
    </row>
    <row r="54" spans="1:15">
      <c r="A54" s="4" t="s">
        <v>108</v>
      </c>
      <c r="B54" s="4" t="s">
        <v>109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>
        <f t="shared" si="7"/>
        <v>0</v>
      </c>
    </row>
    <row r="55" spans="1:15">
      <c r="A55" s="4" t="s">
        <v>110</v>
      </c>
      <c r="B55" s="4" t="s">
        <v>111</v>
      </c>
      <c r="C55" s="10">
        <v>2100</v>
      </c>
      <c r="D55" s="10"/>
      <c r="E55" s="10"/>
      <c r="F55" s="10"/>
      <c r="G55" s="10">
        <v>950</v>
      </c>
      <c r="H55" s="10"/>
      <c r="I55" s="10">
        <v>5900</v>
      </c>
      <c r="J55" s="10"/>
      <c r="K55" s="10"/>
      <c r="L55" s="10">
        <v>800</v>
      </c>
      <c r="M55" s="10">
        <v>950</v>
      </c>
      <c r="N55" s="10"/>
      <c r="O55" s="11">
        <f t="shared" si="7"/>
        <v>10700</v>
      </c>
    </row>
    <row r="56" spans="1:15">
      <c r="A56" s="4" t="s">
        <v>112</v>
      </c>
      <c r="B56" s="4" t="s">
        <v>113</v>
      </c>
      <c r="C56" s="10">
        <v>2000</v>
      </c>
      <c r="D56" s="10">
        <v>2000</v>
      </c>
      <c r="E56" s="10">
        <v>2000</v>
      </c>
      <c r="F56" s="10">
        <v>15000</v>
      </c>
      <c r="G56" s="10">
        <v>3000</v>
      </c>
      <c r="H56" s="10">
        <v>2000</v>
      </c>
      <c r="I56" s="10"/>
      <c r="J56" s="10">
        <v>2000</v>
      </c>
      <c r="K56" s="10">
        <v>10000</v>
      </c>
      <c r="L56" s="10">
        <v>2000</v>
      </c>
      <c r="M56" s="10">
        <v>2000</v>
      </c>
      <c r="N56" s="10">
        <v>2000</v>
      </c>
      <c r="O56" s="11">
        <f t="shared" si="7"/>
        <v>44000</v>
      </c>
    </row>
    <row r="57" spans="1:15">
      <c r="A57" s="4" t="s">
        <v>114</v>
      </c>
      <c r="B57" s="4" t="s">
        <v>115</v>
      </c>
      <c r="C57" s="10"/>
      <c r="D57" s="10"/>
      <c r="E57" s="10"/>
      <c r="F57" s="10"/>
      <c r="G57" s="10">
        <v>100000</v>
      </c>
      <c r="H57" s="10"/>
      <c r="I57" s="10"/>
      <c r="J57" s="10"/>
      <c r="K57" s="10"/>
      <c r="L57" s="10">
        <v>214</v>
      </c>
      <c r="M57" s="10"/>
      <c r="N57" s="10"/>
      <c r="O57" s="11">
        <f t="shared" si="7"/>
        <v>100214</v>
      </c>
    </row>
    <row r="58" spans="1:15">
      <c r="A58" s="4" t="s">
        <v>116</v>
      </c>
      <c r="B58" s="4" t="s">
        <v>117</v>
      </c>
      <c r="C58" s="10"/>
      <c r="D58" s="10"/>
      <c r="E58" s="10"/>
      <c r="F58" s="10"/>
      <c r="G58" s="10">
        <v>10000</v>
      </c>
      <c r="H58" s="10"/>
      <c r="I58" s="10"/>
      <c r="J58" s="10"/>
      <c r="K58" s="10">
        <v>20000</v>
      </c>
      <c r="L58" s="10"/>
      <c r="M58" s="10"/>
      <c r="N58" s="10"/>
      <c r="O58" s="11">
        <f t="shared" si="7"/>
        <v>30000</v>
      </c>
    </row>
    <row r="59" spans="1:15">
      <c r="A59" s="4" t="s">
        <v>118</v>
      </c>
      <c r="B59" s="4" t="s">
        <v>119</v>
      </c>
      <c r="C59" s="10">
        <v>18800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>
        <f t="shared" si="7"/>
        <v>18800</v>
      </c>
    </row>
    <row r="60" spans="1:15">
      <c r="A60" s="4" t="s">
        <v>120</v>
      </c>
      <c r="B60" s="4" t="s">
        <v>121</v>
      </c>
      <c r="C60" s="10">
        <v>1000</v>
      </c>
      <c r="D60" s="10"/>
      <c r="E60" s="10"/>
      <c r="F60" s="10"/>
      <c r="G60" s="10">
        <v>1000</v>
      </c>
      <c r="H60" s="10"/>
      <c r="I60" s="10"/>
      <c r="J60" s="10"/>
      <c r="K60" s="10">
        <v>1000</v>
      </c>
      <c r="L60" s="10"/>
      <c r="M60" s="10"/>
      <c r="N60" s="10"/>
      <c r="O60" s="11">
        <f t="shared" si="7"/>
        <v>3000</v>
      </c>
    </row>
    <row r="61" spans="1:15">
      <c r="A61" s="4" t="s">
        <v>122</v>
      </c>
      <c r="B61" s="4" t="s">
        <v>123</v>
      </c>
      <c r="C61" s="10">
        <v>1000</v>
      </c>
      <c r="D61" s="10">
        <v>1000</v>
      </c>
      <c r="E61" s="10">
        <v>1000</v>
      </c>
      <c r="F61" s="10">
        <v>1000</v>
      </c>
      <c r="G61" s="10">
        <v>1000</v>
      </c>
      <c r="H61" s="10">
        <v>1000</v>
      </c>
      <c r="I61" s="10">
        <v>1000</v>
      </c>
      <c r="J61" s="10">
        <v>1000</v>
      </c>
      <c r="K61" s="10">
        <v>1000</v>
      </c>
      <c r="L61" s="10">
        <v>1000</v>
      </c>
      <c r="M61" s="10">
        <v>1000</v>
      </c>
      <c r="N61" s="10">
        <v>1000</v>
      </c>
      <c r="O61" s="11">
        <f t="shared" si="7"/>
        <v>12000</v>
      </c>
    </row>
    <row r="62" spans="1:15">
      <c r="A62" s="4" t="s">
        <v>124</v>
      </c>
      <c r="B62" s="4" t="s">
        <v>125</v>
      </c>
      <c r="C62" s="10">
        <v>2000</v>
      </c>
      <c r="D62" s="10">
        <v>2000</v>
      </c>
      <c r="E62" s="10">
        <v>2000</v>
      </c>
      <c r="F62" s="10">
        <v>2000</v>
      </c>
      <c r="G62" s="10">
        <v>2000</v>
      </c>
      <c r="H62" s="10">
        <v>2000</v>
      </c>
      <c r="I62" s="10">
        <v>2000</v>
      </c>
      <c r="J62" s="10">
        <v>2000</v>
      </c>
      <c r="K62" s="10">
        <v>2000</v>
      </c>
      <c r="L62" s="10">
        <v>2000</v>
      </c>
      <c r="M62" s="10">
        <v>2000</v>
      </c>
      <c r="N62" s="10">
        <v>2000</v>
      </c>
      <c r="O62" s="11">
        <f t="shared" si="7"/>
        <v>24000</v>
      </c>
    </row>
    <row r="63" spans="1:15">
      <c r="A63" s="4" t="s">
        <v>126</v>
      </c>
      <c r="B63" s="4" t="s">
        <v>127</v>
      </c>
      <c r="C63" s="10">
        <v>1000</v>
      </c>
      <c r="D63" s="10"/>
      <c r="E63" s="10">
        <v>1000</v>
      </c>
      <c r="F63" s="10"/>
      <c r="G63" s="10">
        <v>1000</v>
      </c>
      <c r="H63" s="10"/>
      <c r="I63" s="10">
        <v>1000</v>
      </c>
      <c r="J63" s="10"/>
      <c r="K63" s="10">
        <v>1000</v>
      </c>
      <c r="L63" s="10"/>
      <c r="M63" s="10">
        <v>1000</v>
      </c>
      <c r="N63" s="10"/>
      <c r="O63" s="11">
        <f t="shared" si="7"/>
        <v>6000</v>
      </c>
    </row>
    <row r="64" spans="1:15">
      <c r="A64" s="4" t="s">
        <v>128</v>
      </c>
      <c r="B64" s="4" t="s">
        <v>129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>
        <f t="shared" si="7"/>
        <v>0</v>
      </c>
    </row>
    <row r="65" spans="1:16">
      <c r="A65" s="4" t="s">
        <v>130</v>
      </c>
      <c r="B65" s="4" t="s">
        <v>131</v>
      </c>
      <c r="C65" s="10">
        <v>20000</v>
      </c>
      <c r="D65" s="10">
        <v>20000</v>
      </c>
      <c r="E65" s="10">
        <v>20000</v>
      </c>
      <c r="F65" s="10">
        <v>20000</v>
      </c>
      <c r="G65" s="10">
        <v>20000</v>
      </c>
      <c r="H65" s="10">
        <v>20000</v>
      </c>
      <c r="I65" s="10">
        <v>20000</v>
      </c>
      <c r="J65" s="10">
        <v>20000</v>
      </c>
      <c r="K65" s="10">
        <v>20000</v>
      </c>
      <c r="L65" s="10">
        <v>20000</v>
      </c>
      <c r="M65" s="10">
        <v>20000</v>
      </c>
      <c r="N65" s="10">
        <v>20000</v>
      </c>
      <c r="O65" s="11">
        <f t="shared" si="7"/>
        <v>240000</v>
      </c>
    </row>
    <row r="66" spans="1:16">
      <c r="A66" s="43" t="s">
        <v>132</v>
      </c>
      <c r="B66" s="43" t="s">
        <v>133</v>
      </c>
      <c r="C66" s="10"/>
      <c r="D66" s="10">
        <v>900</v>
      </c>
      <c r="E66" s="10"/>
      <c r="F66" s="10">
        <v>5000</v>
      </c>
      <c r="G66" s="10"/>
      <c r="H66" s="10">
        <v>250</v>
      </c>
      <c r="I66" s="10"/>
      <c r="J66" s="10"/>
      <c r="K66" s="10"/>
      <c r="L66" s="10"/>
      <c r="M66" s="10"/>
      <c r="N66" s="10"/>
      <c r="O66" s="11">
        <f t="shared" si="7"/>
        <v>6150</v>
      </c>
    </row>
    <row r="67" spans="1:16">
      <c r="A67" s="4" t="s">
        <v>134</v>
      </c>
      <c r="B67" s="4" t="s">
        <v>135</v>
      </c>
      <c r="C67" s="10"/>
      <c r="D67" s="10"/>
      <c r="E67" s="10"/>
      <c r="F67" s="10">
        <v>2000</v>
      </c>
      <c r="G67" s="10"/>
      <c r="H67" s="10"/>
      <c r="I67" s="10"/>
      <c r="J67" s="10"/>
      <c r="K67" s="10">
        <v>2000</v>
      </c>
      <c r="L67" s="10"/>
      <c r="M67" s="10"/>
      <c r="N67" s="10"/>
      <c r="O67" s="11">
        <f t="shared" si="7"/>
        <v>4000</v>
      </c>
    </row>
    <row r="68" spans="1:16">
      <c r="A68" s="4" t="s">
        <v>136</v>
      </c>
      <c r="B68" s="4" t="s">
        <v>137</v>
      </c>
      <c r="C68" s="10">
        <v>260</v>
      </c>
      <c r="D68" s="10">
        <v>260</v>
      </c>
      <c r="E68" s="10">
        <v>260</v>
      </c>
      <c r="F68" s="10">
        <v>260</v>
      </c>
      <c r="G68" s="10">
        <v>260</v>
      </c>
      <c r="H68" s="10">
        <v>260</v>
      </c>
      <c r="I68" s="10">
        <v>260</v>
      </c>
      <c r="J68" s="10">
        <v>260</v>
      </c>
      <c r="K68" s="10">
        <v>260</v>
      </c>
      <c r="L68" s="10">
        <v>260</v>
      </c>
      <c r="M68" s="10">
        <v>260</v>
      </c>
      <c r="N68" s="10">
        <v>260</v>
      </c>
      <c r="O68" s="11">
        <f t="shared" si="7"/>
        <v>3120</v>
      </c>
    </row>
    <row r="69" spans="1:16">
      <c r="A69" s="4" t="s">
        <v>138</v>
      </c>
      <c r="B69" s="4" t="s">
        <v>139</v>
      </c>
      <c r="C69" s="10">
        <v>500</v>
      </c>
      <c r="D69" s="10">
        <v>500</v>
      </c>
      <c r="E69" s="10">
        <v>500</v>
      </c>
      <c r="F69" s="10">
        <v>500</v>
      </c>
      <c r="G69" s="10">
        <v>500</v>
      </c>
      <c r="H69" s="10">
        <v>500</v>
      </c>
      <c r="I69" s="10">
        <v>500</v>
      </c>
      <c r="J69" s="10">
        <v>500</v>
      </c>
      <c r="K69" s="10">
        <v>500</v>
      </c>
      <c r="L69" s="10">
        <v>500</v>
      </c>
      <c r="M69" s="10">
        <v>500</v>
      </c>
      <c r="N69" s="10">
        <v>500</v>
      </c>
      <c r="O69" s="11">
        <f t="shared" si="7"/>
        <v>6000</v>
      </c>
    </row>
    <row r="70" spans="1:16">
      <c r="A70" s="4" t="s">
        <v>140</v>
      </c>
      <c r="B70" s="4" t="s">
        <v>76</v>
      </c>
      <c r="C70" s="10"/>
      <c r="D70" s="10"/>
      <c r="E70" s="10"/>
      <c r="F70" s="10"/>
      <c r="G70" s="10"/>
      <c r="H70" s="10">
        <v>1500</v>
      </c>
      <c r="I70" s="10"/>
      <c r="J70" s="10"/>
      <c r="K70" s="10"/>
      <c r="L70" s="10"/>
      <c r="M70" s="10"/>
      <c r="N70" s="10"/>
      <c r="O70" s="11">
        <f t="shared" si="7"/>
        <v>1500</v>
      </c>
    </row>
    <row r="71" spans="1:16">
      <c r="A71" s="4" t="s">
        <v>141</v>
      </c>
      <c r="B71" s="4" t="s">
        <v>142</v>
      </c>
      <c r="C71" s="10">
        <v>2500</v>
      </c>
      <c r="D71" s="10">
        <v>2500</v>
      </c>
      <c r="E71" s="10">
        <v>2500</v>
      </c>
      <c r="F71" s="10">
        <v>2500</v>
      </c>
      <c r="G71" s="10">
        <v>2500</v>
      </c>
      <c r="H71" s="10">
        <v>2500</v>
      </c>
      <c r="I71" s="10">
        <v>2500</v>
      </c>
      <c r="J71" s="10">
        <v>2500</v>
      </c>
      <c r="K71" s="10">
        <v>2500</v>
      </c>
      <c r="L71" s="10">
        <v>2500</v>
      </c>
      <c r="M71" s="10">
        <v>2500</v>
      </c>
      <c r="N71" s="10">
        <v>2500</v>
      </c>
      <c r="O71" s="11">
        <f t="shared" si="7"/>
        <v>30000</v>
      </c>
    </row>
    <row r="72" spans="1:16">
      <c r="A72" s="4" t="s">
        <v>143</v>
      </c>
      <c r="B72" s="4" t="s">
        <v>144</v>
      </c>
      <c r="C72" s="10">
        <v>1550</v>
      </c>
      <c r="D72" s="10">
        <v>1550</v>
      </c>
      <c r="E72" s="10">
        <v>1550</v>
      </c>
      <c r="F72" s="10">
        <v>1550</v>
      </c>
      <c r="G72" s="10">
        <v>1550</v>
      </c>
      <c r="H72" s="10">
        <v>1550</v>
      </c>
      <c r="I72" s="10">
        <v>1550</v>
      </c>
      <c r="J72" s="10">
        <v>1550</v>
      </c>
      <c r="K72" s="10">
        <v>1550</v>
      </c>
      <c r="L72" s="10">
        <v>1550</v>
      </c>
      <c r="M72" s="10">
        <v>1550</v>
      </c>
      <c r="N72" s="10">
        <v>1550</v>
      </c>
      <c r="O72" s="11">
        <f t="shared" si="7"/>
        <v>18600</v>
      </c>
    </row>
    <row r="73" spans="1:16">
      <c r="A73" s="4" t="s">
        <v>145</v>
      </c>
      <c r="B73" s="4" t="s">
        <v>146</v>
      </c>
      <c r="C73" s="10">
        <v>290</v>
      </c>
      <c r="D73" s="10"/>
      <c r="E73" s="10"/>
      <c r="F73" s="10">
        <v>290</v>
      </c>
      <c r="G73" s="10"/>
      <c r="H73" s="10"/>
      <c r="I73" s="10">
        <v>290</v>
      </c>
      <c r="J73" s="10"/>
      <c r="K73" s="10"/>
      <c r="L73" s="10">
        <v>290</v>
      </c>
      <c r="M73" s="10"/>
      <c r="N73" s="10"/>
      <c r="O73" s="11">
        <f t="shared" si="7"/>
        <v>1160</v>
      </c>
    </row>
    <row r="74" spans="1:16">
      <c r="A74" s="4" t="s">
        <v>147</v>
      </c>
      <c r="B74" s="4" t="s">
        <v>148</v>
      </c>
      <c r="C74" s="10"/>
      <c r="D74" s="10"/>
      <c r="E74" s="10"/>
      <c r="F74" s="10"/>
      <c r="G74" s="10">
        <v>500</v>
      </c>
      <c r="H74" s="10">
        <v>500</v>
      </c>
      <c r="I74" s="10">
        <v>500</v>
      </c>
      <c r="J74" s="10">
        <v>500</v>
      </c>
      <c r="K74" s="10"/>
      <c r="L74" s="10"/>
      <c r="M74" s="10"/>
      <c r="N74" s="10"/>
      <c r="O74" s="11">
        <f t="shared" si="7"/>
        <v>2000</v>
      </c>
    </row>
    <row r="75" spans="1:16">
      <c r="A75" s="4" t="s">
        <v>149</v>
      </c>
      <c r="B75" s="4" t="s">
        <v>150</v>
      </c>
      <c r="C75" s="10">
        <v>100</v>
      </c>
      <c r="D75" s="10">
        <v>100</v>
      </c>
      <c r="E75" s="10">
        <v>100</v>
      </c>
      <c r="F75" s="10">
        <v>100</v>
      </c>
      <c r="G75" s="10">
        <v>100</v>
      </c>
      <c r="H75" s="10">
        <v>100</v>
      </c>
      <c r="I75" s="10">
        <v>100</v>
      </c>
      <c r="J75" s="10">
        <v>100</v>
      </c>
      <c r="K75" s="10">
        <v>100</v>
      </c>
      <c r="L75" s="10">
        <v>100</v>
      </c>
      <c r="M75" s="10">
        <v>100</v>
      </c>
      <c r="N75" s="10">
        <v>100</v>
      </c>
      <c r="O75" s="11">
        <f t="shared" si="7"/>
        <v>1200</v>
      </c>
    </row>
    <row r="76" spans="1:16">
      <c r="A76" s="4" t="s">
        <v>151</v>
      </c>
      <c r="B76" s="4" t="s">
        <v>152</v>
      </c>
      <c r="C76" s="10">
        <v>100</v>
      </c>
      <c r="D76" s="10">
        <v>100</v>
      </c>
      <c r="E76" s="10">
        <v>100</v>
      </c>
      <c r="F76" s="10">
        <v>100</v>
      </c>
      <c r="G76" s="10">
        <v>100</v>
      </c>
      <c r="H76" s="10">
        <v>100</v>
      </c>
      <c r="I76" s="10">
        <v>100</v>
      </c>
      <c r="J76" s="10">
        <v>100</v>
      </c>
      <c r="K76" s="10">
        <v>100</v>
      </c>
      <c r="L76" s="10">
        <v>100</v>
      </c>
      <c r="M76" s="10">
        <v>100</v>
      </c>
      <c r="N76" s="10">
        <v>100</v>
      </c>
      <c r="O76" s="11">
        <f t="shared" si="7"/>
        <v>1200</v>
      </c>
      <c r="P76" s="11"/>
    </row>
    <row r="77" spans="1:16">
      <c r="A77" s="4" t="s">
        <v>153</v>
      </c>
      <c r="B77" s="4" t="s">
        <v>154</v>
      </c>
      <c r="C77" s="10"/>
      <c r="D77" s="10">
        <v>6000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>
        <f t="shared" si="7"/>
        <v>6000</v>
      </c>
    </row>
    <row r="78" spans="1:16">
      <c r="A78" s="4" t="s">
        <v>155</v>
      </c>
      <c r="B78" s="4" t="s">
        <v>156</v>
      </c>
      <c r="C78" s="10"/>
      <c r="D78" s="10"/>
      <c r="E78" s="10">
        <v>2000</v>
      </c>
      <c r="F78" s="10"/>
      <c r="G78" s="10"/>
      <c r="H78" s="10"/>
      <c r="I78" s="10"/>
      <c r="J78" s="10"/>
      <c r="K78" s="10">
        <v>2000</v>
      </c>
      <c r="L78" s="10"/>
      <c r="M78" s="10"/>
      <c r="N78" s="10"/>
      <c r="O78" s="11">
        <f t="shared" si="7"/>
        <v>4000</v>
      </c>
    </row>
    <row r="79" spans="1:16">
      <c r="A79" s="4" t="s">
        <v>157</v>
      </c>
      <c r="B79" s="4" t="s">
        <v>158</v>
      </c>
      <c r="C79" s="10">
        <v>1000</v>
      </c>
      <c r="D79" s="10">
        <v>1000</v>
      </c>
      <c r="E79" s="10">
        <v>1000</v>
      </c>
      <c r="F79" s="10">
        <v>1000</v>
      </c>
      <c r="G79" s="10">
        <v>1000</v>
      </c>
      <c r="H79" s="10">
        <v>1000</v>
      </c>
      <c r="I79" s="10">
        <v>1000</v>
      </c>
      <c r="J79" s="10">
        <v>1000</v>
      </c>
      <c r="K79" s="10">
        <v>1000</v>
      </c>
      <c r="L79" s="10">
        <v>1000</v>
      </c>
      <c r="M79" s="10">
        <v>8000</v>
      </c>
      <c r="N79" s="10">
        <v>1000</v>
      </c>
      <c r="O79" s="11">
        <f t="shared" si="7"/>
        <v>19000</v>
      </c>
    </row>
    <row r="80" spans="1:16">
      <c r="A80" s="4" t="s">
        <v>159</v>
      </c>
      <c r="B80" s="4" t="s">
        <v>160</v>
      </c>
      <c r="C80" s="10"/>
      <c r="D80" s="10"/>
      <c r="E80" s="10"/>
      <c r="F80" s="10"/>
      <c r="G80" s="10"/>
      <c r="H80" s="10"/>
      <c r="I80" s="10">
        <v>1000</v>
      </c>
      <c r="J80" s="10"/>
      <c r="K80" s="10"/>
      <c r="L80" s="10"/>
      <c r="M80" s="10"/>
      <c r="N80" s="10"/>
      <c r="O80" s="11">
        <f t="shared" si="7"/>
        <v>1000</v>
      </c>
    </row>
    <row r="81" spans="1:15">
      <c r="A81" s="4" t="s">
        <v>161</v>
      </c>
      <c r="B81" s="4" t="s">
        <v>162</v>
      </c>
      <c r="C81" s="10">
        <v>200</v>
      </c>
      <c r="D81" s="10">
        <v>200</v>
      </c>
      <c r="E81" s="10">
        <v>200</v>
      </c>
      <c r="F81" s="10">
        <v>200</v>
      </c>
      <c r="G81" s="10">
        <v>200</v>
      </c>
      <c r="H81" s="10">
        <v>200</v>
      </c>
      <c r="I81" s="10">
        <v>200</v>
      </c>
      <c r="J81" s="10">
        <v>200</v>
      </c>
      <c r="K81" s="10">
        <v>213.4</v>
      </c>
      <c r="L81" s="10">
        <v>200</v>
      </c>
      <c r="M81" s="10">
        <v>200</v>
      </c>
      <c r="N81" s="10">
        <v>200</v>
      </c>
      <c r="O81" s="11">
        <f t="shared" si="7"/>
        <v>2413.4</v>
      </c>
    </row>
    <row r="82" spans="1:15">
      <c r="A82" s="4" t="s">
        <v>163</v>
      </c>
      <c r="B82" s="4" t="s">
        <v>164</v>
      </c>
      <c r="C82" s="10">
        <v>500</v>
      </c>
      <c r="D82" s="10">
        <v>2000</v>
      </c>
      <c r="E82" s="10">
        <v>4500</v>
      </c>
      <c r="F82" s="10">
        <v>8000</v>
      </c>
      <c r="G82" s="10">
        <v>6800</v>
      </c>
      <c r="H82" s="10">
        <v>2700</v>
      </c>
      <c r="I82" s="10">
        <v>150</v>
      </c>
      <c r="J82" s="10">
        <v>1900</v>
      </c>
      <c r="K82" s="10">
        <v>5000</v>
      </c>
      <c r="L82" s="10">
        <v>8000</v>
      </c>
      <c r="M82" s="10">
        <v>3500</v>
      </c>
      <c r="N82" s="10">
        <v>1500</v>
      </c>
      <c r="O82" s="11">
        <f t="shared" si="7"/>
        <v>44550</v>
      </c>
    </row>
    <row r="83" spans="1:15">
      <c r="A83" s="4" t="s">
        <v>165</v>
      </c>
      <c r="B83" s="4" t="s">
        <v>166</v>
      </c>
      <c r="C83" s="10">
        <v>1614</v>
      </c>
      <c r="D83" s="10"/>
      <c r="E83" s="10">
        <v>128.85</v>
      </c>
      <c r="F83" s="10">
        <v>984</v>
      </c>
      <c r="G83" s="10"/>
      <c r="H83" s="10"/>
      <c r="I83" s="10"/>
      <c r="J83" s="10">
        <v>2970.8</v>
      </c>
      <c r="K83" s="10">
        <v>105</v>
      </c>
      <c r="L83" s="10">
        <v>757.9</v>
      </c>
      <c r="M83" s="10"/>
      <c r="N83" s="10"/>
      <c r="O83" s="11">
        <f t="shared" si="7"/>
        <v>6560.5499999999993</v>
      </c>
    </row>
    <row r="84" spans="1:15">
      <c r="A84" s="6"/>
      <c r="B84" s="6" t="s">
        <v>167</v>
      </c>
      <c r="C84" s="13">
        <f>SUM(C19+C25+C39)</f>
        <v>195821.7568</v>
      </c>
      <c r="D84" s="13">
        <f>SUM(D19+D25+D39)</f>
        <v>180458.7568</v>
      </c>
      <c r="E84" s="13">
        <f>SUM(E19+E25+E39)</f>
        <v>164146.60680000001</v>
      </c>
      <c r="F84" s="13">
        <f>SUM(F19+F25+F39)</f>
        <v>299441.75679999997</v>
      </c>
      <c r="G84" s="13">
        <f>SUM(G19+G25+G39)</f>
        <v>329588</v>
      </c>
      <c r="H84" s="13">
        <f>SUM(H19+H25+H39)</f>
        <v>270373.59999999998</v>
      </c>
      <c r="I84" s="13">
        <f>SUM(I19+I25+I39)</f>
        <v>180863.6</v>
      </c>
      <c r="J84" s="13">
        <f>SUM(J19+J25+J39)</f>
        <v>326994.40000000002</v>
      </c>
      <c r="K84" s="13">
        <f>SUM(K19+K25+K39)</f>
        <v>239954</v>
      </c>
      <c r="L84" s="13">
        <f>SUM(L19+L25+L39)</f>
        <v>222185.5</v>
      </c>
      <c r="M84" s="13">
        <f>SUM(M19+M25+M39)</f>
        <v>265673.59999999998</v>
      </c>
      <c r="N84" s="13">
        <f>SUM(N19+N25+N39)</f>
        <v>307894.8</v>
      </c>
      <c r="O84" s="15">
        <f>SUM(C84:N84)</f>
        <v>2983396.3772</v>
      </c>
    </row>
    <row r="85" spans="1:15">
      <c r="A85" s="6"/>
      <c r="B85" s="6" t="s">
        <v>168</v>
      </c>
      <c r="C85" s="13">
        <f>SUM(C18-C84)</f>
        <v>-123921.7568</v>
      </c>
      <c r="D85" s="13">
        <f>SUM(D18-D84)</f>
        <v>-1058.7568000000028</v>
      </c>
      <c r="E85" s="13">
        <f>SUM(E18-E84)</f>
        <v>-65946.606800000009</v>
      </c>
      <c r="F85" s="13">
        <f>SUM(F18-F84)</f>
        <v>51558.243200000026</v>
      </c>
      <c r="G85" s="13">
        <f>SUM(G18-G84)</f>
        <v>495012</v>
      </c>
      <c r="H85" s="13">
        <f>SUM(H18-H84)</f>
        <v>-162173.59999999998</v>
      </c>
      <c r="I85" s="13">
        <f>SUM(I18-I84)</f>
        <v>159836.4</v>
      </c>
      <c r="J85" s="13">
        <f>SUM(J18-J84)</f>
        <v>-194544.40000000002</v>
      </c>
      <c r="K85" s="13">
        <f>SUM(K18-K84)</f>
        <v>85046</v>
      </c>
      <c r="L85" s="13">
        <f>SUM(L18-L84)</f>
        <v>192814.5</v>
      </c>
      <c r="M85" s="13">
        <f>SUM(M18-M84)</f>
        <v>-106673.59999999998</v>
      </c>
      <c r="N85" s="13">
        <f>SUM(N18-N84)</f>
        <v>411105.2</v>
      </c>
      <c r="O85" s="16">
        <f t="shared" si="7"/>
        <v>741053.62280000001</v>
      </c>
    </row>
    <row r="86" spans="1:15">
      <c r="A86" s="2"/>
      <c r="B86" s="2" t="s">
        <v>169</v>
      </c>
      <c r="C86" s="12">
        <v>9.36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>
        <f t="shared" si="7"/>
        <v>9.36</v>
      </c>
    </row>
    <row r="87" spans="1:15">
      <c r="A87" s="4" t="s">
        <v>170</v>
      </c>
      <c r="B87" s="4" t="s">
        <v>171</v>
      </c>
      <c r="C87" s="10">
        <v>9.36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1">
        <f t="shared" si="7"/>
        <v>9.36</v>
      </c>
    </row>
    <row r="88" spans="1:15">
      <c r="A88" s="6"/>
      <c r="B88" s="6" t="s">
        <v>172</v>
      </c>
      <c r="C88" s="13">
        <v>9.36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5">
        <f t="shared" si="7"/>
        <v>9.36</v>
      </c>
    </row>
    <row r="89" spans="1:15">
      <c r="A89" s="6"/>
      <c r="B89" s="6" t="s">
        <v>173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6"/>
    </row>
    <row r="90" spans="1:15">
      <c r="A90" s="6"/>
      <c r="B90" s="6" t="s">
        <v>174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6"/>
    </row>
    <row r="91" spans="1:15">
      <c r="A91" s="6"/>
      <c r="B91" s="6" t="s">
        <v>175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CC6F-2E7E-4369-B405-A640BEB1AA55}">
  <dimension ref="A1:R39"/>
  <sheetViews>
    <sheetView zoomScale="90" zoomScaleNormal="90" workbookViewId="0">
      <selection activeCell="Q1" sqref="Q1"/>
    </sheetView>
  </sheetViews>
  <sheetFormatPr defaultColWidth="11.42578125" defaultRowHeight="15"/>
  <cols>
    <col min="1" max="1" width="8.42578125" bestFit="1" customWidth="1"/>
    <col min="2" max="2" width="34.28515625" bestFit="1" customWidth="1"/>
    <col min="3" max="4" width="12" bestFit="1" customWidth="1"/>
    <col min="5" max="12" width="12.85546875" bestFit="1" customWidth="1"/>
    <col min="13" max="13" width="12" bestFit="1" customWidth="1"/>
    <col min="14" max="14" width="9.7109375" customWidth="1"/>
    <col min="15" max="15" width="14.5703125" bestFit="1" customWidth="1"/>
    <col min="18" max="18" width="15.85546875" bestFit="1" customWidth="1"/>
  </cols>
  <sheetData>
    <row r="1" spans="1:18">
      <c r="A1" s="14" t="s">
        <v>7</v>
      </c>
    </row>
    <row r="3" spans="1:18">
      <c r="A3" s="1" t="s">
        <v>0</v>
      </c>
      <c r="B3" s="1" t="s">
        <v>1</v>
      </c>
      <c r="C3" s="8">
        <v>44927</v>
      </c>
      <c r="D3" s="8">
        <v>44958</v>
      </c>
      <c r="E3" s="8">
        <v>44986</v>
      </c>
      <c r="F3" s="8">
        <v>45017</v>
      </c>
      <c r="G3" s="8">
        <v>45047</v>
      </c>
      <c r="H3" s="8">
        <v>45078</v>
      </c>
      <c r="I3" s="8">
        <v>45108</v>
      </c>
      <c r="J3" s="8">
        <v>45139</v>
      </c>
      <c r="K3" s="8">
        <v>45170</v>
      </c>
      <c r="L3" s="8">
        <v>45200</v>
      </c>
      <c r="M3" s="8">
        <v>45231</v>
      </c>
      <c r="N3" s="8">
        <v>45261</v>
      </c>
      <c r="O3" s="1" t="s">
        <v>176</v>
      </c>
      <c r="Q3" s="14"/>
      <c r="R3" s="14"/>
    </row>
    <row r="4" spans="1:18">
      <c r="A4" s="26"/>
      <c r="B4" s="26" t="s">
        <v>15</v>
      </c>
      <c r="C4" s="27">
        <f>SUM(C5:C6)</f>
        <v>2000</v>
      </c>
      <c r="D4" s="27">
        <f t="shared" ref="D4:N4" si="0">SUM(D5:D6)</f>
        <v>2000</v>
      </c>
      <c r="E4" s="27">
        <v>560000</v>
      </c>
      <c r="F4" s="27">
        <f t="shared" si="0"/>
        <v>280000</v>
      </c>
      <c r="G4" s="27">
        <f t="shared" si="0"/>
        <v>54000</v>
      </c>
      <c r="H4" s="27">
        <f t="shared" si="0"/>
        <v>137000</v>
      </c>
      <c r="I4" s="27">
        <f t="shared" si="0"/>
        <v>3000</v>
      </c>
      <c r="J4" s="27">
        <f t="shared" si="0"/>
        <v>25000</v>
      </c>
      <c r="K4" s="27">
        <f t="shared" si="0"/>
        <v>14000</v>
      </c>
      <c r="L4" s="27">
        <f t="shared" si="0"/>
        <v>25000</v>
      </c>
      <c r="M4" s="27">
        <f t="shared" si="0"/>
        <v>10000</v>
      </c>
      <c r="N4" s="27">
        <f t="shared" si="0"/>
        <v>10000</v>
      </c>
      <c r="O4" s="27">
        <f>SUM(C4:N4)</f>
        <v>1122000</v>
      </c>
    </row>
    <row r="5" spans="1:18">
      <c r="A5" s="4" t="s">
        <v>177</v>
      </c>
      <c r="B5" s="4" t="s">
        <v>178</v>
      </c>
      <c r="C5" s="44">
        <v>2000</v>
      </c>
      <c r="D5" s="44">
        <v>2000</v>
      </c>
      <c r="E5" s="44">
        <v>570000</v>
      </c>
      <c r="F5" s="44">
        <v>280000</v>
      </c>
      <c r="G5" s="44">
        <v>51000</v>
      </c>
      <c r="H5" s="44">
        <v>26000</v>
      </c>
      <c r="I5" s="44">
        <v>3000</v>
      </c>
      <c r="J5" s="44">
        <v>25000</v>
      </c>
      <c r="K5" s="44">
        <v>14000</v>
      </c>
      <c r="L5" s="44">
        <v>25000</v>
      </c>
      <c r="M5" s="44">
        <v>10000</v>
      </c>
      <c r="N5" s="44">
        <v>10000</v>
      </c>
      <c r="O5" s="45">
        <f>SUM(C5:N5)</f>
        <v>1018000</v>
      </c>
    </row>
    <row r="6" spans="1:18">
      <c r="A6" s="4" t="s">
        <v>179</v>
      </c>
      <c r="B6" s="4" t="s">
        <v>180</v>
      </c>
      <c r="C6" s="44"/>
      <c r="D6" s="44"/>
      <c r="E6" s="44"/>
      <c r="F6" s="44"/>
      <c r="G6" s="44">
        <v>3000</v>
      </c>
      <c r="H6" s="44">
        <v>111000</v>
      </c>
      <c r="I6" s="44"/>
      <c r="J6" s="44"/>
      <c r="K6" s="44"/>
      <c r="L6" s="44"/>
      <c r="M6" s="44"/>
      <c r="N6" s="44"/>
      <c r="O6" s="45">
        <f>SUM(C6:N6)</f>
        <v>114000</v>
      </c>
    </row>
    <row r="7" spans="1:18">
      <c r="A7" s="4" t="s">
        <v>28</v>
      </c>
      <c r="B7" s="4" t="s">
        <v>29</v>
      </c>
      <c r="C7" s="31"/>
      <c r="D7" s="31"/>
      <c r="E7" s="31"/>
      <c r="F7" s="31"/>
      <c r="G7" s="44"/>
      <c r="H7" s="44"/>
      <c r="I7" s="44"/>
      <c r="J7" s="44"/>
      <c r="K7" s="44"/>
      <c r="L7" s="44"/>
      <c r="M7" s="44"/>
      <c r="N7" s="44"/>
      <c r="O7" s="45"/>
    </row>
    <row r="8" spans="1:18">
      <c r="A8" s="6"/>
      <c r="B8" s="6" t="s">
        <v>4</v>
      </c>
      <c r="C8" s="46">
        <f>SUM(C5:C7)</f>
        <v>2000</v>
      </c>
      <c r="D8" s="46">
        <f t="shared" ref="D8:N8" si="1">SUM(D5:D7)</f>
        <v>2000</v>
      </c>
      <c r="E8" s="46">
        <f t="shared" si="1"/>
        <v>570000</v>
      </c>
      <c r="F8" s="46">
        <f t="shared" si="1"/>
        <v>280000</v>
      </c>
      <c r="G8" s="46">
        <f t="shared" si="1"/>
        <v>54000</v>
      </c>
      <c r="H8" s="46">
        <f t="shared" si="1"/>
        <v>137000</v>
      </c>
      <c r="I8" s="46">
        <f t="shared" si="1"/>
        <v>3000</v>
      </c>
      <c r="J8" s="46">
        <f t="shared" si="1"/>
        <v>25000</v>
      </c>
      <c r="K8" s="46">
        <f t="shared" si="1"/>
        <v>14000</v>
      </c>
      <c r="L8" s="46">
        <f t="shared" si="1"/>
        <v>25000</v>
      </c>
      <c r="M8" s="46">
        <f t="shared" si="1"/>
        <v>10000</v>
      </c>
      <c r="N8" s="46">
        <f t="shared" si="1"/>
        <v>10000</v>
      </c>
      <c r="O8" s="47">
        <f>SUM(C8:N8)</f>
        <v>1132000</v>
      </c>
    </row>
    <row r="9" spans="1:18" ht="15.75" thickBot="1">
      <c r="A9" s="40"/>
      <c r="B9" s="40" t="s">
        <v>41</v>
      </c>
      <c r="C9" s="48">
        <f>SUM(C10:C18)</f>
        <v>14300</v>
      </c>
      <c r="D9" s="48">
        <f t="shared" ref="D9:N9" si="2">SUM(D10:D18)</f>
        <v>25000</v>
      </c>
      <c r="E9" s="48">
        <f t="shared" si="2"/>
        <v>31200</v>
      </c>
      <c r="F9" s="48">
        <f t="shared" si="2"/>
        <v>33500</v>
      </c>
      <c r="G9" s="48">
        <f t="shared" si="2"/>
        <v>100800</v>
      </c>
      <c r="H9" s="48">
        <f t="shared" si="2"/>
        <v>33600</v>
      </c>
      <c r="I9" s="48">
        <f t="shared" si="2"/>
        <v>51500</v>
      </c>
      <c r="J9" s="48">
        <f t="shared" si="2"/>
        <v>34800</v>
      </c>
      <c r="K9" s="48">
        <f t="shared" si="2"/>
        <v>47530</v>
      </c>
      <c r="L9" s="48">
        <f t="shared" si="2"/>
        <v>41515</v>
      </c>
      <c r="M9" s="48">
        <f t="shared" si="2"/>
        <v>21100</v>
      </c>
      <c r="N9" s="48">
        <f t="shared" si="2"/>
        <v>26100</v>
      </c>
      <c r="O9" s="49">
        <f>SUM(C9:N9)</f>
        <v>460945</v>
      </c>
    </row>
    <row r="10" spans="1:18">
      <c r="A10" s="4" t="s">
        <v>181</v>
      </c>
      <c r="B10" s="4" t="s">
        <v>182</v>
      </c>
      <c r="C10" s="31">
        <v>3500</v>
      </c>
      <c r="D10" s="31"/>
      <c r="E10" s="31">
        <v>3600</v>
      </c>
      <c r="F10" s="31"/>
      <c r="G10" s="31">
        <v>50000</v>
      </c>
      <c r="H10" s="31"/>
      <c r="I10" s="31">
        <v>500</v>
      </c>
      <c r="J10" s="31"/>
      <c r="K10" s="31"/>
      <c r="L10" s="31"/>
      <c r="M10" s="31">
        <v>8000</v>
      </c>
      <c r="N10" s="31">
        <v>8000</v>
      </c>
      <c r="O10" s="45">
        <f>SUM(C10:N10)</f>
        <v>73600</v>
      </c>
    </row>
    <row r="11" spans="1:18">
      <c r="A11" s="4" t="s">
        <v>183</v>
      </c>
      <c r="B11" s="4" t="s">
        <v>184</v>
      </c>
      <c r="C11" s="31">
        <v>1500</v>
      </c>
      <c r="D11" s="31">
        <v>5400</v>
      </c>
      <c r="E11" s="31">
        <v>3600</v>
      </c>
      <c r="F11" s="31">
        <v>7000</v>
      </c>
      <c r="G11" s="31">
        <v>13000</v>
      </c>
      <c r="H11" s="31"/>
      <c r="I11" s="31">
        <v>50000</v>
      </c>
      <c r="J11" s="31">
        <v>10000</v>
      </c>
      <c r="K11" s="31">
        <v>10000</v>
      </c>
      <c r="L11" s="31">
        <v>18000</v>
      </c>
      <c r="M11" s="31"/>
      <c r="N11" s="31">
        <v>10000</v>
      </c>
      <c r="O11" s="45">
        <f t="shared" ref="O11:O18" si="3">SUM(C11:N11)</f>
        <v>128500</v>
      </c>
    </row>
    <row r="12" spans="1:18">
      <c r="A12" s="4" t="s">
        <v>44</v>
      </c>
      <c r="B12" s="4" t="s">
        <v>45</v>
      </c>
      <c r="C12" s="31"/>
      <c r="D12" s="31"/>
      <c r="E12" s="31"/>
      <c r="F12" s="31"/>
      <c r="G12" s="31">
        <v>2000</v>
      </c>
      <c r="H12" s="31"/>
      <c r="I12" s="31"/>
      <c r="J12" s="31">
        <v>400</v>
      </c>
      <c r="K12" s="31"/>
      <c r="L12" s="31"/>
      <c r="M12" s="31"/>
      <c r="N12" s="31"/>
      <c r="O12" s="45">
        <f t="shared" si="3"/>
        <v>2400</v>
      </c>
    </row>
    <row r="13" spans="1:18">
      <c r="A13" s="4" t="s">
        <v>185</v>
      </c>
      <c r="B13" s="4" t="s">
        <v>186</v>
      </c>
      <c r="C13" s="31">
        <v>6500</v>
      </c>
      <c r="D13" s="31">
        <v>6500</v>
      </c>
      <c r="E13" s="31">
        <v>6500</v>
      </c>
      <c r="F13" s="31">
        <v>6500</v>
      </c>
      <c r="G13" s="31">
        <v>6500</v>
      </c>
      <c r="H13" s="31">
        <v>6500</v>
      </c>
      <c r="I13" s="31"/>
      <c r="J13" s="31"/>
      <c r="K13" s="31">
        <v>6500</v>
      </c>
      <c r="L13" s="31">
        <v>6500</v>
      </c>
      <c r="M13" s="31">
        <v>6500</v>
      </c>
      <c r="N13" s="31">
        <v>6500</v>
      </c>
      <c r="O13" s="45">
        <f>SUM(C13:N13)</f>
        <v>65000</v>
      </c>
    </row>
    <row r="14" spans="1:18">
      <c r="A14" s="4" t="s">
        <v>187</v>
      </c>
      <c r="B14" s="4" t="s">
        <v>188</v>
      </c>
      <c r="C14" s="31"/>
      <c r="D14" s="31"/>
      <c r="E14" s="31"/>
      <c r="F14" s="31"/>
      <c r="G14" s="31"/>
      <c r="H14" s="31"/>
      <c r="I14" s="31"/>
      <c r="J14" s="31">
        <v>4800</v>
      </c>
      <c r="K14" s="31">
        <v>1730</v>
      </c>
      <c r="L14" s="31">
        <v>915</v>
      </c>
      <c r="M14" s="31">
        <v>800</v>
      </c>
      <c r="N14" s="31"/>
      <c r="O14" s="45">
        <f t="shared" si="3"/>
        <v>8245</v>
      </c>
    </row>
    <row r="15" spans="1:18">
      <c r="A15" s="4" t="s">
        <v>189</v>
      </c>
      <c r="B15" s="4" t="s">
        <v>190</v>
      </c>
      <c r="C15" s="31"/>
      <c r="D15" s="31">
        <v>100</v>
      </c>
      <c r="E15" s="31">
        <v>3000</v>
      </c>
      <c r="F15" s="31">
        <v>7000</v>
      </c>
      <c r="G15" s="31">
        <v>1800</v>
      </c>
      <c r="H15" s="31">
        <v>600</v>
      </c>
      <c r="I15" s="31"/>
      <c r="J15" s="31">
        <v>1600</v>
      </c>
      <c r="K15" s="31">
        <v>1800</v>
      </c>
      <c r="L15" s="31">
        <v>600</v>
      </c>
      <c r="M15" s="31">
        <v>2800</v>
      </c>
      <c r="N15" s="31">
        <v>600</v>
      </c>
      <c r="O15" s="45">
        <f t="shared" si="3"/>
        <v>19900</v>
      </c>
    </row>
    <row r="16" spans="1:18">
      <c r="A16" s="4" t="s">
        <v>50</v>
      </c>
      <c r="B16" s="4" t="s">
        <v>51</v>
      </c>
      <c r="C16" s="31">
        <v>1800</v>
      </c>
      <c r="D16" s="31">
        <v>12000</v>
      </c>
      <c r="E16" s="31">
        <v>13500</v>
      </c>
      <c r="F16" s="31">
        <v>12000</v>
      </c>
      <c r="G16" s="31">
        <v>23500</v>
      </c>
      <c r="H16" s="31">
        <v>25500</v>
      </c>
      <c r="I16" s="31"/>
      <c r="J16" s="31">
        <v>17000</v>
      </c>
      <c r="K16" s="31">
        <v>26500</v>
      </c>
      <c r="L16" s="31">
        <v>14500</v>
      </c>
      <c r="M16" s="31">
        <v>2000</v>
      </c>
      <c r="N16" s="31"/>
      <c r="O16" s="45">
        <f t="shared" si="3"/>
        <v>148300</v>
      </c>
    </row>
    <row r="17" spans="1:15">
      <c r="A17" s="4" t="s">
        <v>191</v>
      </c>
      <c r="B17" s="4" t="s">
        <v>192</v>
      </c>
      <c r="C17" s="31"/>
      <c r="D17" s="31"/>
      <c r="E17" s="31"/>
      <c r="F17" s="31"/>
      <c r="G17" s="31">
        <v>3000</v>
      </c>
      <c r="H17" s="31"/>
      <c r="I17" s="31"/>
      <c r="J17" s="31"/>
      <c r="K17" s="31"/>
      <c r="L17" s="31"/>
      <c r="M17" s="31"/>
      <c r="N17" s="31"/>
      <c r="O17" s="45">
        <f t="shared" si="3"/>
        <v>3000</v>
      </c>
    </row>
    <row r="18" spans="1:15">
      <c r="A18" s="37" t="s">
        <v>193</v>
      </c>
      <c r="B18" s="59" t="s">
        <v>194</v>
      </c>
      <c r="C18" s="50">
        <v>1000</v>
      </c>
      <c r="D18" s="50">
        <v>1000</v>
      </c>
      <c r="E18" s="50">
        <v>1000</v>
      </c>
      <c r="F18" s="50">
        <v>1000</v>
      </c>
      <c r="G18" s="50">
        <v>1000</v>
      </c>
      <c r="H18" s="50">
        <v>1000</v>
      </c>
      <c r="I18" s="50">
        <v>1000</v>
      </c>
      <c r="J18" s="50">
        <v>1000</v>
      </c>
      <c r="K18" s="50">
        <v>1000</v>
      </c>
      <c r="L18" s="50">
        <v>1000</v>
      </c>
      <c r="M18" s="50">
        <v>1000</v>
      </c>
      <c r="N18" s="50">
        <v>1000</v>
      </c>
      <c r="O18" s="51">
        <f t="shared" si="3"/>
        <v>12000</v>
      </c>
    </row>
    <row r="19" spans="1:15" ht="15.75" thickBot="1">
      <c r="A19" s="38"/>
      <c r="B19" s="38" t="s">
        <v>52</v>
      </c>
      <c r="C19" s="39">
        <f>SUM(C20:C27)</f>
        <v>26921.662</v>
      </c>
      <c r="D19" s="39">
        <f t="shared" ref="D19:N19" si="4">SUM(D20:D27)</f>
        <v>44921.661999999997</v>
      </c>
      <c r="E19" s="39">
        <f t="shared" si="4"/>
        <v>60697.114000000001</v>
      </c>
      <c r="F19" s="39">
        <f t="shared" si="4"/>
        <v>51955.597999999998</v>
      </c>
      <c r="G19" s="39">
        <f t="shared" si="4"/>
        <v>103744.054</v>
      </c>
      <c r="H19" s="39">
        <f t="shared" si="4"/>
        <v>60180.146000000001</v>
      </c>
      <c r="I19" s="39">
        <f t="shared" si="4"/>
        <v>47000</v>
      </c>
      <c r="J19" s="39">
        <f t="shared" si="4"/>
        <v>37000</v>
      </c>
      <c r="K19" s="39">
        <f t="shared" si="4"/>
        <v>53180.146000000001</v>
      </c>
      <c r="L19" s="39">
        <f t="shared" si="4"/>
        <v>48180.146000000001</v>
      </c>
      <c r="M19" s="39">
        <f t="shared" si="4"/>
        <v>48921.661999999997</v>
      </c>
      <c r="N19" s="39">
        <f t="shared" si="4"/>
        <v>92584.84</v>
      </c>
      <c r="O19" s="52">
        <f>SUM(C19:N19)</f>
        <v>675287.02999999991</v>
      </c>
    </row>
    <row r="20" spans="1:15">
      <c r="A20" s="4" t="s">
        <v>53</v>
      </c>
      <c r="B20" s="4" t="s">
        <v>195</v>
      </c>
      <c r="C20" s="44">
        <v>5500</v>
      </c>
      <c r="D20" s="44">
        <v>5500</v>
      </c>
      <c r="E20" s="44">
        <v>5500</v>
      </c>
      <c r="F20" s="44">
        <v>6500</v>
      </c>
      <c r="G20" s="44">
        <v>6500</v>
      </c>
      <c r="H20" s="44">
        <v>6500</v>
      </c>
      <c r="I20" s="44"/>
      <c r="J20" s="44"/>
      <c r="K20" s="44">
        <v>6500</v>
      </c>
      <c r="L20" s="44">
        <v>6500</v>
      </c>
      <c r="M20" s="44">
        <v>5500</v>
      </c>
      <c r="N20" s="44">
        <v>10000</v>
      </c>
      <c r="O20" s="45">
        <f t="shared" ref="O20:O39" si="5">SUM(C20:N20)</f>
        <v>64500</v>
      </c>
    </row>
    <row r="21" spans="1:15">
      <c r="A21" s="4" t="s">
        <v>55</v>
      </c>
      <c r="B21" s="4" t="s">
        <v>56</v>
      </c>
      <c r="C21" s="44"/>
      <c r="D21" s="44"/>
      <c r="E21" s="44">
        <v>3000</v>
      </c>
      <c r="F21" s="44">
        <v>3000</v>
      </c>
      <c r="G21" s="44">
        <v>37000</v>
      </c>
      <c r="H21" s="44"/>
      <c r="I21" s="44"/>
      <c r="J21" s="44"/>
      <c r="K21" s="44"/>
      <c r="L21" s="44"/>
      <c r="M21" s="44"/>
      <c r="N21" s="44"/>
      <c r="O21" s="45">
        <f t="shared" si="5"/>
        <v>43000</v>
      </c>
    </row>
    <row r="22" spans="1:15">
      <c r="A22" s="4" t="s">
        <v>57</v>
      </c>
      <c r="B22" s="4" t="s">
        <v>58</v>
      </c>
      <c r="C22" s="44">
        <f>SUM(C20+C21)*0.102</f>
        <v>561</v>
      </c>
      <c r="D22" s="44">
        <f t="shared" ref="D22:N22" si="6">SUM(D20+D21)*0.102</f>
        <v>561</v>
      </c>
      <c r="E22" s="44">
        <f t="shared" si="6"/>
        <v>867</v>
      </c>
      <c r="F22" s="44">
        <f t="shared" si="6"/>
        <v>968.99999999999989</v>
      </c>
      <c r="G22" s="44">
        <f t="shared" si="6"/>
        <v>4437</v>
      </c>
      <c r="H22" s="44">
        <f t="shared" si="6"/>
        <v>663</v>
      </c>
      <c r="I22" s="44">
        <f t="shared" si="6"/>
        <v>0</v>
      </c>
      <c r="J22" s="44">
        <f t="shared" si="6"/>
        <v>0</v>
      </c>
      <c r="K22" s="44">
        <f t="shared" si="6"/>
        <v>663</v>
      </c>
      <c r="L22" s="44">
        <f t="shared" si="6"/>
        <v>663</v>
      </c>
      <c r="M22" s="44">
        <f t="shared" si="6"/>
        <v>561</v>
      </c>
      <c r="N22" s="44">
        <f t="shared" si="6"/>
        <v>1019.9999999999999</v>
      </c>
      <c r="O22" s="45">
        <f t="shared" si="5"/>
        <v>10965</v>
      </c>
    </row>
    <row r="23" spans="1:15">
      <c r="A23" s="4" t="s">
        <v>63</v>
      </c>
      <c r="B23" s="4" t="s">
        <v>64</v>
      </c>
      <c r="C23" s="44">
        <f>SUM(C20+C21)*0.142</f>
        <v>780.99999999999989</v>
      </c>
      <c r="D23" s="44">
        <f t="shared" ref="D23:N23" si="7">SUM(D20+D21)*0.142</f>
        <v>780.99999999999989</v>
      </c>
      <c r="E23" s="44">
        <f t="shared" si="7"/>
        <v>1207</v>
      </c>
      <c r="F23" s="44">
        <f t="shared" si="7"/>
        <v>1348.9999999999998</v>
      </c>
      <c r="G23" s="44">
        <f t="shared" si="7"/>
        <v>6176.9999999999991</v>
      </c>
      <c r="H23" s="44">
        <f t="shared" si="7"/>
        <v>922.99999999999989</v>
      </c>
      <c r="I23" s="44">
        <f t="shared" si="7"/>
        <v>0</v>
      </c>
      <c r="J23" s="44">
        <f t="shared" si="7"/>
        <v>0</v>
      </c>
      <c r="K23" s="44">
        <f t="shared" si="7"/>
        <v>922.99999999999989</v>
      </c>
      <c r="L23" s="44">
        <f t="shared" si="7"/>
        <v>922.99999999999989</v>
      </c>
      <c r="M23" s="44">
        <f t="shared" si="7"/>
        <v>780.99999999999989</v>
      </c>
      <c r="N23" s="44">
        <f t="shared" si="7"/>
        <v>1419.9999999999998</v>
      </c>
      <c r="O23" s="45">
        <f t="shared" si="5"/>
        <v>15265</v>
      </c>
    </row>
    <row r="24" spans="1:15">
      <c r="A24" s="4" t="s">
        <v>65</v>
      </c>
      <c r="B24" s="4" t="s">
        <v>66</v>
      </c>
      <c r="C24" s="44">
        <f>SUM(C22*0.142)</f>
        <v>79.661999999999992</v>
      </c>
      <c r="D24" s="44">
        <f t="shared" ref="D24:N24" si="8">SUM(D22*0.142)</f>
        <v>79.661999999999992</v>
      </c>
      <c r="E24" s="44">
        <f t="shared" si="8"/>
        <v>123.11399999999999</v>
      </c>
      <c r="F24" s="44">
        <f t="shared" si="8"/>
        <v>137.59799999999998</v>
      </c>
      <c r="G24" s="44">
        <f t="shared" si="8"/>
        <v>630.05399999999997</v>
      </c>
      <c r="H24" s="44">
        <f t="shared" si="8"/>
        <v>94.145999999999987</v>
      </c>
      <c r="I24" s="44">
        <f t="shared" si="8"/>
        <v>0</v>
      </c>
      <c r="J24" s="44">
        <f t="shared" si="8"/>
        <v>0</v>
      </c>
      <c r="K24" s="44">
        <f t="shared" si="8"/>
        <v>94.145999999999987</v>
      </c>
      <c r="L24" s="44">
        <f t="shared" si="8"/>
        <v>94.145999999999987</v>
      </c>
      <c r="M24" s="44">
        <f t="shared" si="8"/>
        <v>79.661999999999992</v>
      </c>
      <c r="N24" s="44">
        <f t="shared" si="8"/>
        <v>144.83999999999997</v>
      </c>
      <c r="O24" s="45">
        <f t="shared" si="5"/>
        <v>1557.0299999999997</v>
      </c>
    </row>
    <row r="25" spans="1:15">
      <c r="A25" s="4" t="s">
        <v>196</v>
      </c>
      <c r="B25" s="4" t="s">
        <v>197</v>
      </c>
      <c r="C25" s="44"/>
      <c r="D25" s="44"/>
      <c r="E25" s="44"/>
      <c r="F25" s="44"/>
      <c r="G25" s="44">
        <v>9000</v>
      </c>
      <c r="H25" s="44"/>
      <c r="I25" s="44">
        <v>2000</v>
      </c>
      <c r="J25" s="44"/>
      <c r="K25" s="44"/>
      <c r="L25" s="44"/>
      <c r="M25" s="44"/>
      <c r="N25" s="44"/>
      <c r="O25" s="45">
        <f t="shared" si="5"/>
        <v>11000</v>
      </c>
    </row>
    <row r="26" spans="1:15">
      <c r="A26" s="4" t="s">
        <v>77</v>
      </c>
      <c r="B26" s="4" t="s">
        <v>78</v>
      </c>
      <c r="C26" s="44">
        <v>20000</v>
      </c>
      <c r="D26" s="44">
        <v>38000</v>
      </c>
      <c r="E26" s="44">
        <v>50000</v>
      </c>
      <c r="F26" s="44">
        <v>40000</v>
      </c>
      <c r="G26" s="44">
        <v>40000</v>
      </c>
      <c r="H26" s="44">
        <v>52000</v>
      </c>
      <c r="I26" s="44">
        <v>45000</v>
      </c>
      <c r="J26" s="44">
        <v>37000</v>
      </c>
      <c r="K26" s="44">
        <v>45000</v>
      </c>
      <c r="L26" s="44">
        <v>40000</v>
      </c>
      <c r="M26" s="44">
        <v>42000</v>
      </c>
      <c r="N26" s="44">
        <v>80000</v>
      </c>
      <c r="O26" s="45">
        <f>SUM(C26:N26)</f>
        <v>529000</v>
      </c>
    </row>
    <row r="27" spans="1:15">
      <c r="A27" s="4" t="s">
        <v>198</v>
      </c>
      <c r="B27" s="4" t="s">
        <v>199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>
        <f t="shared" si="5"/>
        <v>0</v>
      </c>
    </row>
    <row r="28" spans="1:15" ht="15.75" thickBot="1">
      <c r="A28" s="38"/>
      <c r="B28" s="38" t="s">
        <v>79</v>
      </c>
      <c r="C28" s="53">
        <f>SUM(C29:C37)</f>
        <v>2520</v>
      </c>
      <c r="D28" s="53">
        <f>SUM(D29:D37)</f>
        <v>2750</v>
      </c>
      <c r="E28" s="53">
        <f>SUM(E29:E37)</f>
        <v>14300</v>
      </c>
      <c r="F28" s="53">
        <f>SUM(F29:F37)</f>
        <v>66350</v>
      </c>
      <c r="G28" s="53">
        <f>SUM(G29:G37)</f>
        <v>71829</v>
      </c>
      <c r="H28" s="53">
        <f>SUM(H29:H37)</f>
        <v>31100</v>
      </c>
      <c r="I28" s="53">
        <f>SUM(I29:I37)</f>
        <v>1450</v>
      </c>
      <c r="J28" s="53">
        <f>SUM(J29:J37)</f>
        <v>3066</v>
      </c>
      <c r="K28" s="53">
        <f>SUM(K29:K37)</f>
        <v>65960</v>
      </c>
      <c r="L28" s="53">
        <f>SUM(L29:L37)</f>
        <v>6410</v>
      </c>
      <c r="M28" s="53">
        <f>SUM(M29:M37)</f>
        <v>13795</v>
      </c>
      <c r="N28" s="53">
        <f>SUM(N29:N37)</f>
        <v>12392</v>
      </c>
      <c r="O28" s="54">
        <f t="shared" si="5"/>
        <v>291922</v>
      </c>
    </row>
    <row r="29" spans="1:15">
      <c r="A29" s="4" t="s">
        <v>112</v>
      </c>
      <c r="B29" s="4" t="s">
        <v>113</v>
      </c>
      <c r="C29" s="44">
        <v>1000</v>
      </c>
      <c r="D29" s="44">
        <v>1000</v>
      </c>
      <c r="E29" s="44">
        <v>10000</v>
      </c>
      <c r="F29" s="44">
        <v>50000</v>
      </c>
      <c r="G29" s="44">
        <v>60000</v>
      </c>
      <c r="H29" s="44">
        <v>20000</v>
      </c>
      <c r="I29" s="44"/>
      <c r="J29" s="44">
        <v>1000</v>
      </c>
      <c r="K29" s="44">
        <v>2000</v>
      </c>
      <c r="L29" s="44">
        <v>2000</v>
      </c>
      <c r="M29" s="44">
        <v>2000</v>
      </c>
      <c r="N29" s="44">
        <v>2000</v>
      </c>
      <c r="O29" s="45">
        <f t="shared" si="5"/>
        <v>151000</v>
      </c>
    </row>
    <row r="30" spans="1:15">
      <c r="A30" s="4" t="s">
        <v>200</v>
      </c>
      <c r="B30" s="4" t="s">
        <v>201</v>
      </c>
      <c r="C30" s="44"/>
      <c r="D30" s="44"/>
      <c r="E30" s="44"/>
      <c r="F30" s="44">
        <v>5000</v>
      </c>
      <c r="G30" s="44">
        <v>1000</v>
      </c>
      <c r="H30" s="44"/>
      <c r="I30" s="44"/>
      <c r="J30" s="44"/>
      <c r="K30" s="44">
        <v>1000</v>
      </c>
      <c r="L30" s="44"/>
      <c r="M30" s="44"/>
      <c r="N30" s="44"/>
      <c r="O30" s="45">
        <f t="shared" si="5"/>
        <v>7000</v>
      </c>
    </row>
    <row r="31" spans="1:15">
      <c r="A31" s="4" t="s">
        <v>138</v>
      </c>
      <c r="B31" s="4" t="s">
        <v>202</v>
      </c>
      <c r="C31" s="24"/>
      <c r="D31" s="24"/>
      <c r="E31" s="24"/>
      <c r="F31" s="24">
        <v>2500</v>
      </c>
      <c r="G31" s="24"/>
      <c r="H31" s="23"/>
      <c r="I31" s="24"/>
      <c r="J31" s="24"/>
      <c r="K31" s="24"/>
      <c r="L31" s="24">
        <v>2500</v>
      </c>
      <c r="M31" s="24"/>
      <c r="N31" s="44"/>
      <c r="O31" s="45">
        <f t="shared" si="5"/>
        <v>5000</v>
      </c>
    </row>
    <row r="32" spans="1:15">
      <c r="A32" s="4" t="s">
        <v>140</v>
      </c>
      <c r="B32" s="45" t="s">
        <v>76</v>
      </c>
      <c r="C32" s="44"/>
      <c r="D32" s="44"/>
      <c r="E32" s="44">
        <v>2500</v>
      </c>
      <c r="F32" s="44">
        <v>8000</v>
      </c>
      <c r="G32" s="44">
        <v>10000</v>
      </c>
      <c r="H32" s="44">
        <v>10000</v>
      </c>
      <c r="I32" s="44"/>
      <c r="J32" s="44"/>
      <c r="K32" s="44"/>
      <c r="L32" s="44"/>
      <c r="M32" s="44"/>
      <c r="N32" s="44"/>
      <c r="O32" s="45">
        <f t="shared" si="5"/>
        <v>30500</v>
      </c>
    </row>
    <row r="33" spans="1:15">
      <c r="A33" s="55">
        <v>6990</v>
      </c>
      <c r="B33" s="56" t="s">
        <v>203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>
        <v>10000</v>
      </c>
      <c r="N33" s="44"/>
      <c r="O33" s="45">
        <f t="shared" si="5"/>
        <v>10000</v>
      </c>
    </row>
    <row r="34" spans="1:15">
      <c r="A34" s="4" t="s">
        <v>147</v>
      </c>
      <c r="B34" s="45" t="s">
        <v>148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>
        <v>8750</v>
      </c>
      <c r="O34" s="45">
        <f t="shared" si="5"/>
        <v>8750</v>
      </c>
    </row>
    <row r="35" spans="1:15">
      <c r="A35" s="4" t="s">
        <v>151</v>
      </c>
      <c r="B35" s="45" t="s">
        <v>152</v>
      </c>
      <c r="C35" s="44"/>
      <c r="D35" s="44"/>
      <c r="E35" s="44"/>
      <c r="F35" s="44"/>
      <c r="G35" s="44"/>
      <c r="H35" s="44"/>
      <c r="I35" s="44"/>
      <c r="J35" s="44">
        <v>640</v>
      </c>
      <c r="K35" s="44"/>
      <c r="L35" s="44"/>
      <c r="M35" s="44"/>
      <c r="N35" s="44"/>
      <c r="O35" s="45">
        <f t="shared" si="5"/>
        <v>640</v>
      </c>
    </row>
    <row r="36" spans="1:15">
      <c r="A36" s="4" t="s">
        <v>204</v>
      </c>
      <c r="B36" s="45" t="s">
        <v>205</v>
      </c>
      <c r="C36" s="44">
        <v>1520</v>
      </c>
      <c r="D36" s="44">
        <v>1750</v>
      </c>
      <c r="E36" s="44">
        <v>1800</v>
      </c>
      <c r="F36" s="44">
        <v>850</v>
      </c>
      <c r="G36" s="44">
        <v>829</v>
      </c>
      <c r="H36" s="44">
        <v>1100</v>
      </c>
      <c r="I36" s="44">
        <v>1450</v>
      </c>
      <c r="J36" s="44">
        <v>1426</v>
      </c>
      <c r="K36" s="44">
        <v>1850</v>
      </c>
      <c r="L36" s="44">
        <v>1910</v>
      </c>
      <c r="M36" s="44">
        <v>1795</v>
      </c>
      <c r="N36" s="44">
        <v>1642</v>
      </c>
      <c r="O36" s="45">
        <f t="shared" si="5"/>
        <v>17922</v>
      </c>
    </row>
    <row r="37" spans="1:15">
      <c r="A37" s="4" t="s">
        <v>163</v>
      </c>
      <c r="B37" s="45" t="s">
        <v>164</v>
      </c>
      <c r="C37" s="44">
        <v>0</v>
      </c>
      <c r="D37" s="44"/>
      <c r="E37" s="44"/>
      <c r="F37" s="44"/>
      <c r="G37" s="44"/>
      <c r="H37" s="44"/>
      <c r="I37" s="44"/>
      <c r="J37" s="44"/>
      <c r="K37" s="44">
        <v>61110</v>
      </c>
      <c r="L37" s="44"/>
      <c r="M37" s="44"/>
      <c r="N37" s="44"/>
      <c r="O37" s="45">
        <f t="shared" si="5"/>
        <v>61110</v>
      </c>
    </row>
    <row r="38" spans="1:15">
      <c r="A38" s="25"/>
      <c r="B38" s="57" t="s">
        <v>167</v>
      </c>
      <c r="C38" s="58">
        <f>SUM(C9+C19+C28)</f>
        <v>43741.661999999997</v>
      </c>
      <c r="D38" s="58">
        <f t="shared" ref="D38:O38" si="9">SUM(D9+D19+D28)</f>
        <v>72671.661999999997</v>
      </c>
      <c r="E38" s="58">
        <f t="shared" si="9"/>
        <v>106197.114</v>
      </c>
      <c r="F38" s="58">
        <f t="shared" si="9"/>
        <v>151805.598</v>
      </c>
      <c r="G38" s="58">
        <f t="shared" si="9"/>
        <v>276373.054</v>
      </c>
      <c r="H38" s="58">
        <f t="shared" si="9"/>
        <v>124880.14600000001</v>
      </c>
      <c r="I38" s="58">
        <f t="shared" si="9"/>
        <v>99950</v>
      </c>
      <c r="J38" s="58">
        <f t="shared" si="9"/>
        <v>74866</v>
      </c>
      <c r="K38" s="58">
        <f t="shared" si="9"/>
        <v>166670.14600000001</v>
      </c>
      <c r="L38" s="58">
        <f t="shared" si="9"/>
        <v>96105.146000000008</v>
      </c>
      <c r="M38" s="58">
        <f t="shared" si="9"/>
        <v>83816.661999999997</v>
      </c>
      <c r="N38" s="58">
        <f t="shared" si="9"/>
        <v>131076.84</v>
      </c>
      <c r="O38" s="58">
        <f t="shared" si="9"/>
        <v>1428154.0299999998</v>
      </c>
    </row>
    <row r="39" spans="1:15">
      <c r="A39" s="25"/>
      <c r="B39" s="57" t="s">
        <v>168</v>
      </c>
      <c r="C39" s="57">
        <f>SUM(C4-C38)</f>
        <v>-41741.661999999997</v>
      </c>
      <c r="D39" s="57">
        <f t="shared" ref="D39:O39" si="10">SUM(D4-D38)</f>
        <v>-70671.661999999997</v>
      </c>
      <c r="E39" s="57">
        <f t="shared" si="10"/>
        <v>453802.886</v>
      </c>
      <c r="F39" s="57">
        <f t="shared" si="10"/>
        <v>128194.402</v>
      </c>
      <c r="G39" s="57">
        <f t="shared" si="10"/>
        <v>-222373.054</v>
      </c>
      <c r="H39" s="57">
        <f t="shared" si="10"/>
        <v>12119.853999999992</v>
      </c>
      <c r="I39" s="57">
        <f t="shared" si="10"/>
        <v>-96950</v>
      </c>
      <c r="J39" s="57">
        <f t="shared" si="10"/>
        <v>-49866</v>
      </c>
      <c r="K39" s="57">
        <f t="shared" si="10"/>
        <v>-152670.14600000001</v>
      </c>
      <c r="L39" s="57">
        <f t="shared" si="10"/>
        <v>-71105.146000000008</v>
      </c>
      <c r="M39" s="57">
        <f t="shared" si="10"/>
        <v>-73816.661999999997</v>
      </c>
      <c r="N39" s="57">
        <f t="shared" si="10"/>
        <v>-121076.84</v>
      </c>
      <c r="O39" s="57">
        <f t="shared" si="10"/>
        <v>-306154.0299999998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E68D-BF88-4411-B6A3-C29690C3B415}">
  <dimension ref="A1:P34"/>
  <sheetViews>
    <sheetView zoomScale="80" zoomScaleNormal="80" workbookViewId="0">
      <selection activeCell="O6" sqref="O6"/>
    </sheetView>
  </sheetViews>
  <sheetFormatPr defaultColWidth="11.42578125" defaultRowHeight="15"/>
  <cols>
    <col min="2" max="2" width="32" customWidth="1"/>
  </cols>
  <sheetData>
    <row r="1" spans="1:15">
      <c r="B1" s="14" t="s">
        <v>8</v>
      </c>
    </row>
    <row r="3" spans="1:15">
      <c r="A3" s="1" t="s">
        <v>0</v>
      </c>
      <c r="B3" s="1" t="s">
        <v>1</v>
      </c>
      <c r="C3" s="8">
        <v>44927</v>
      </c>
      <c r="D3" s="8">
        <v>44958</v>
      </c>
      <c r="E3" s="8">
        <v>44986</v>
      </c>
      <c r="F3" s="8">
        <v>45017</v>
      </c>
      <c r="G3" s="8">
        <v>45047</v>
      </c>
      <c r="H3" s="8">
        <v>45078</v>
      </c>
      <c r="I3" s="8">
        <v>45108</v>
      </c>
      <c r="J3" s="8">
        <v>45139</v>
      </c>
      <c r="K3" s="8">
        <v>45170</v>
      </c>
      <c r="L3" s="8">
        <v>45200</v>
      </c>
      <c r="M3" s="8">
        <v>45231</v>
      </c>
      <c r="N3" s="8">
        <v>45261</v>
      </c>
      <c r="O3" s="30" t="s">
        <v>176</v>
      </c>
    </row>
    <row r="4" spans="1:15">
      <c r="A4" s="2"/>
      <c r="B4" s="2" t="s">
        <v>15</v>
      </c>
      <c r="C4" s="28">
        <f t="shared" ref="C4:N4" si="0">SUM(C5:C7)</f>
        <v>0</v>
      </c>
      <c r="D4" s="28">
        <f t="shared" si="0"/>
        <v>5000</v>
      </c>
      <c r="E4" s="28">
        <f t="shared" si="0"/>
        <v>0</v>
      </c>
      <c r="F4" s="28">
        <f t="shared" si="0"/>
        <v>0</v>
      </c>
      <c r="G4" s="28">
        <f t="shared" si="0"/>
        <v>0</v>
      </c>
      <c r="H4" s="28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186000</v>
      </c>
      <c r="L4" s="28">
        <f t="shared" si="0"/>
        <v>85000</v>
      </c>
      <c r="M4" s="28">
        <f t="shared" si="0"/>
        <v>3500</v>
      </c>
      <c r="N4" s="28">
        <f t="shared" si="0"/>
        <v>7000</v>
      </c>
      <c r="O4" s="12">
        <f t="shared" ref="O4:O9" si="1">SUM(C4:N4)</f>
        <v>286500</v>
      </c>
    </row>
    <row r="5" spans="1:15">
      <c r="A5" s="4" t="s">
        <v>177</v>
      </c>
      <c r="B5" s="4" t="s">
        <v>178</v>
      </c>
      <c r="C5" s="29"/>
      <c r="D5" s="29">
        <v>5000</v>
      </c>
      <c r="E5" s="29"/>
      <c r="F5" s="29"/>
      <c r="G5" s="29"/>
      <c r="H5" s="29"/>
      <c r="I5" s="29"/>
      <c r="J5" s="29"/>
      <c r="K5" s="29">
        <v>186000</v>
      </c>
      <c r="L5" s="29">
        <v>85000</v>
      </c>
      <c r="M5" s="29">
        <v>3500</v>
      </c>
      <c r="N5" s="29">
        <v>7000</v>
      </c>
      <c r="O5" s="11">
        <f t="shared" si="1"/>
        <v>286500</v>
      </c>
    </row>
    <row r="6" spans="1:15">
      <c r="A6" s="4" t="s">
        <v>20</v>
      </c>
      <c r="B6" s="4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1">
        <f t="shared" si="1"/>
        <v>0</v>
      </c>
    </row>
    <row r="7" spans="1:15">
      <c r="A7" s="4" t="s">
        <v>206</v>
      </c>
      <c r="B7" s="4" t="s">
        <v>207</v>
      </c>
      <c r="C7" s="29"/>
      <c r="D7" s="29"/>
      <c r="E7" s="29"/>
      <c r="F7" s="29"/>
      <c r="G7" s="29"/>
      <c r="H7" s="29"/>
      <c r="I7" s="29"/>
      <c r="J7" s="29">
        <v>0</v>
      </c>
      <c r="K7" s="29"/>
      <c r="L7" s="29"/>
      <c r="M7" s="29"/>
      <c r="N7" s="29"/>
      <c r="O7" s="11">
        <f t="shared" si="1"/>
        <v>0</v>
      </c>
    </row>
    <row r="8" spans="1:15">
      <c r="A8" s="6"/>
      <c r="B8" s="6" t="s">
        <v>4</v>
      </c>
      <c r="C8" s="13">
        <f>SUM(C5:C7)</f>
        <v>0</v>
      </c>
      <c r="D8" s="13">
        <f t="shared" ref="D8:N8" si="2">SUM(D5:D7)</f>
        <v>5000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186000</v>
      </c>
      <c r="L8" s="13">
        <f t="shared" si="2"/>
        <v>85000</v>
      </c>
      <c r="M8" s="13">
        <f t="shared" si="2"/>
        <v>3500</v>
      </c>
      <c r="N8" s="13">
        <f t="shared" si="2"/>
        <v>7000</v>
      </c>
      <c r="O8" s="13">
        <f t="shared" si="1"/>
        <v>286500</v>
      </c>
    </row>
    <row r="9" spans="1:15">
      <c r="A9" s="2"/>
      <c r="B9" s="2" t="s">
        <v>41</v>
      </c>
      <c r="C9" s="12">
        <f>SUM(C10:C17)</f>
        <v>10600</v>
      </c>
      <c r="D9" s="12">
        <f t="shared" ref="D9:N9" si="3">SUM(D10:D17)</f>
        <v>33900</v>
      </c>
      <c r="E9" s="12">
        <f t="shared" si="3"/>
        <v>18900</v>
      </c>
      <c r="F9" s="12">
        <f t="shared" si="3"/>
        <v>31900</v>
      </c>
      <c r="G9" s="12">
        <f t="shared" si="3"/>
        <v>15100</v>
      </c>
      <c r="H9" s="12">
        <f t="shared" si="3"/>
        <v>29800</v>
      </c>
      <c r="I9" s="12">
        <f t="shared" si="3"/>
        <v>2600</v>
      </c>
      <c r="J9" s="12">
        <f t="shared" si="3"/>
        <v>15100</v>
      </c>
      <c r="K9" s="12">
        <f t="shared" si="3"/>
        <v>39900</v>
      </c>
      <c r="L9" s="12">
        <f t="shared" si="3"/>
        <v>31000</v>
      </c>
      <c r="M9" s="12">
        <f t="shared" si="3"/>
        <v>49900</v>
      </c>
      <c r="N9" s="12">
        <f t="shared" si="3"/>
        <v>24000</v>
      </c>
      <c r="O9" s="12">
        <f t="shared" si="1"/>
        <v>302700</v>
      </c>
    </row>
    <row r="10" spans="1:15">
      <c r="A10" s="4" t="s">
        <v>181</v>
      </c>
      <c r="B10" s="4" t="s">
        <v>182</v>
      </c>
      <c r="C10" s="10"/>
      <c r="D10" s="10">
        <v>15400</v>
      </c>
      <c r="E10" s="10"/>
      <c r="F10" s="10">
        <v>15400</v>
      </c>
      <c r="G10" s="10"/>
      <c r="H10" s="10">
        <v>28500</v>
      </c>
      <c r="I10" s="10"/>
      <c r="J10" s="10">
        <v>3500</v>
      </c>
      <c r="K10" s="10">
        <v>28500</v>
      </c>
      <c r="L10" s="10">
        <v>6000</v>
      </c>
      <c r="M10" s="10">
        <v>27000</v>
      </c>
      <c r="N10" s="10"/>
      <c r="O10" s="11">
        <f t="shared" ref="O10:O17" si="4">SUM(C10:N10)</f>
        <v>124300</v>
      </c>
    </row>
    <row r="11" spans="1:15">
      <c r="A11" s="4" t="s">
        <v>183</v>
      </c>
      <c r="B11" s="4" t="s">
        <v>184</v>
      </c>
      <c r="C11" s="10">
        <v>5000</v>
      </c>
      <c r="D11" s="10">
        <v>10000</v>
      </c>
      <c r="E11" s="10">
        <v>8000</v>
      </c>
      <c r="F11" s="10">
        <v>8000</v>
      </c>
      <c r="G11" s="10">
        <v>7000</v>
      </c>
      <c r="H11" s="10"/>
      <c r="I11" s="10">
        <v>1600</v>
      </c>
      <c r="J11" s="10"/>
      <c r="K11" s="10"/>
      <c r="L11" s="10">
        <v>5000</v>
      </c>
      <c r="M11" s="10">
        <v>4000</v>
      </c>
      <c r="N11" s="10">
        <v>5000</v>
      </c>
      <c r="O11" s="11">
        <f t="shared" si="4"/>
        <v>53600</v>
      </c>
    </row>
    <row r="12" spans="1:15">
      <c r="A12" s="4" t="s">
        <v>208</v>
      </c>
      <c r="B12" s="4" t="s">
        <v>209</v>
      </c>
      <c r="C12" s="10"/>
      <c r="D12" s="10"/>
      <c r="E12" s="10">
        <v>1500</v>
      </c>
      <c r="F12" s="10">
        <v>3500</v>
      </c>
      <c r="G12" s="10"/>
      <c r="H12" s="10"/>
      <c r="I12" s="10"/>
      <c r="J12" s="10">
        <v>1500</v>
      </c>
      <c r="K12" s="10"/>
      <c r="L12" s="10"/>
      <c r="M12" s="10">
        <v>1400</v>
      </c>
      <c r="N12" s="10"/>
      <c r="O12" s="11">
        <f t="shared" si="4"/>
        <v>7900</v>
      </c>
    </row>
    <row r="13" spans="1:15">
      <c r="A13" s="4" t="s">
        <v>44</v>
      </c>
      <c r="B13" s="4" t="s">
        <v>45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4"/>
        <v>0</v>
      </c>
    </row>
    <row r="14" spans="1:15">
      <c r="A14" s="4" t="s">
        <v>185</v>
      </c>
      <c r="B14" s="4" t="s">
        <v>186</v>
      </c>
      <c r="C14" s="10"/>
      <c r="D14" s="10">
        <v>5000</v>
      </c>
      <c r="E14" s="10"/>
      <c r="F14" s="10"/>
      <c r="G14" s="10"/>
      <c r="H14" s="10"/>
      <c r="I14" s="10"/>
      <c r="J14" s="10"/>
      <c r="K14" s="10"/>
      <c r="L14" s="10">
        <v>5000</v>
      </c>
      <c r="M14" s="10"/>
      <c r="N14" s="10"/>
      <c r="O14" s="11">
        <f t="shared" si="4"/>
        <v>10000</v>
      </c>
    </row>
    <row r="15" spans="1:15">
      <c r="A15" s="4" t="s">
        <v>187</v>
      </c>
      <c r="B15" s="4" t="s">
        <v>188</v>
      </c>
      <c r="C15" s="10"/>
      <c r="D15" s="10"/>
      <c r="E15" s="10"/>
      <c r="F15" s="10"/>
      <c r="G15" s="10"/>
      <c r="H15" s="10"/>
      <c r="I15" s="10"/>
      <c r="J15" s="10">
        <v>5000</v>
      </c>
      <c r="K15" s="10">
        <v>3000</v>
      </c>
      <c r="L15" s="10">
        <v>3000</v>
      </c>
      <c r="M15" s="10">
        <v>2000</v>
      </c>
      <c r="N15" s="10">
        <v>2000</v>
      </c>
      <c r="O15" s="11">
        <f t="shared" si="4"/>
        <v>15000</v>
      </c>
    </row>
    <row r="16" spans="1:15">
      <c r="A16" s="4" t="s">
        <v>189</v>
      </c>
      <c r="B16" s="4" t="s">
        <v>190</v>
      </c>
      <c r="C16" s="10">
        <v>600</v>
      </c>
      <c r="D16" s="10"/>
      <c r="E16" s="10"/>
      <c r="F16" s="10"/>
      <c r="G16" s="10"/>
      <c r="H16" s="10"/>
      <c r="I16" s="10"/>
      <c r="J16" s="10">
        <v>3100</v>
      </c>
      <c r="K16" s="10">
        <v>2000</v>
      </c>
      <c r="L16" s="10">
        <v>1000</v>
      </c>
      <c r="M16" s="10">
        <v>1500</v>
      </c>
      <c r="N16" s="10">
        <v>1000</v>
      </c>
      <c r="O16" s="11">
        <f t="shared" si="4"/>
        <v>9200</v>
      </c>
    </row>
    <row r="17" spans="1:16">
      <c r="A17" s="4" t="s">
        <v>50</v>
      </c>
      <c r="B17" s="4" t="s">
        <v>51</v>
      </c>
      <c r="C17" s="10">
        <v>5000</v>
      </c>
      <c r="D17" s="10">
        <v>3500</v>
      </c>
      <c r="E17" s="10">
        <v>9400</v>
      </c>
      <c r="F17" s="10">
        <v>5000</v>
      </c>
      <c r="G17" s="10">
        <v>8100</v>
      </c>
      <c r="H17" s="10">
        <v>1300</v>
      </c>
      <c r="I17" s="10">
        <v>1000</v>
      </c>
      <c r="J17" s="10">
        <v>2000</v>
      </c>
      <c r="K17" s="10">
        <v>6400</v>
      </c>
      <c r="L17" s="10">
        <v>11000</v>
      </c>
      <c r="M17" s="10">
        <v>14000</v>
      </c>
      <c r="N17" s="10">
        <v>16000</v>
      </c>
      <c r="O17" s="11">
        <f t="shared" si="4"/>
        <v>82700</v>
      </c>
    </row>
    <row r="18" spans="1:16">
      <c r="A18" s="2"/>
      <c r="B18" s="2" t="s">
        <v>52</v>
      </c>
      <c r="C18" s="12">
        <f>SUM(C19:C23)</f>
        <v>20000</v>
      </c>
      <c r="D18" s="12">
        <f t="shared" ref="D18:N18" si="5">SUM(D19:D23)</f>
        <v>21000</v>
      </c>
      <c r="E18" s="12">
        <f t="shared" si="5"/>
        <v>33000</v>
      </c>
      <c r="F18" s="12">
        <f t="shared" si="5"/>
        <v>25423</v>
      </c>
      <c r="G18" s="12">
        <f t="shared" si="5"/>
        <v>19000</v>
      </c>
      <c r="H18" s="12">
        <f t="shared" si="5"/>
        <v>12000</v>
      </c>
      <c r="I18" s="12">
        <f t="shared" si="5"/>
        <v>12000</v>
      </c>
      <c r="J18" s="12">
        <f t="shared" si="5"/>
        <v>6000</v>
      </c>
      <c r="K18" s="12">
        <f t="shared" si="5"/>
        <v>15000</v>
      </c>
      <c r="L18" s="12">
        <f t="shared" si="5"/>
        <v>17000</v>
      </c>
      <c r="M18" s="12">
        <f>SUM(M19:M23)</f>
        <v>20000</v>
      </c>
      <c r="N18" s="12">
        <f t="shared" si="5"/>
        <v>50000</v>
      </c>
      <c r="O18" s="12">
        <f t="shared" ref="O18:O24" si="6">SUM(C18:N18)</f>
        <v>250423</v>
      </c>
    </row>
    <row r="19" spans="1:16">
      <c r="A19" s="4" t="s">
        <v>55</v>
      </c>
      <c r="B19" s="4" t="s">
        <v>56</v>
      </c>
      <c r="C19" s="10"/>
      <c r="D19" s="10"/>
      <c r="E19" s="10"/>
      <c r="F19" s="10">
        <v>3000</v>
      </c>
      <c r="G19" s="10"/>
      <c r="H19" s="10"/>
      <c r="I19" s="10"/>
      <c r="J19" s="10"/>
      <c r="K19" s="10"/>
      <c r="L19" s="10"/>
      <c r="M19" s="10"/>
      <c r="N19" s="10"/>
      <c r="O19" s="11">
        <f t="shared" si="6"/>
        <v>3000</v>
      </c>
      <c r="P19" s="41"/>
    </row>
    <row r="20" spans="1:16">
      <c r="A20" s="4" t="s">
        <v>63</v>
      </c>
      <c r="B20" s="4" t="s">
        <v>64</v>
      </c>
      <c r="C20" s="10"/>
      <c r="D20" s="10"/>
      <c r="E20" s="10"/>
      <c r="F20" s="10">
        <v>423</v>
      </c>
      <c r="G20" s="10"/>
      <c r="H20" s="10"/>
      <c r="I20" s="10"/>
      <c r="J20" s="10"/>
      <c r="K20" s="10"/>
      <c r="L20" s="10"/>
      <c r="M20" s="10"/>
      <c r="N20" s="10"/>
      <c r="O20" s="11">
        <f t="shared" si="6"/>
        <v>423</v>
      </c>
    </row>
    <row r="21" spans="1:16">
      <c r="A21" s="4" t="s">
        <v>69</v>
      </c>
      <c r="B21" s="4" t="s">
        <v>70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>
        <f t="shared" si="6"/>
        <v>0</v>
      </c>
    </row>
    <row r="22" spans="1:16">
      <c r="A22" s="4" t="s">
        <v>196</v>
      </c>
      <c r="B22" s="4" t="s">
        <v>76</v>
      </c>
      <c r="C22" s="10">
        <v>5000</v>
      </c>
      <c r="D22" s="10"/>
      <c r="E22" s="10">
        <v>5000</v>
      </c>
      <c r="F22" s="10"/>
      <c r="G22" s="10"/>
      <c r="H22" s="10"/>
      <c r="I22" s="10"/>
      <c r="J22" s="10"/>
      <c r="K22" s="10">
        <v>5000</v>
      </c>
      <c r="L22" s="10">
        <v>5000</v>
      </c>
      <c r="M22" s="10">
        <v>5000</v>
      </c>
      <c r="N22" s="10">
        <v>5000</v>
      </c>
      <c r="O22" s="11">
        <f t="shared" si="6"/>
        <v>30000</v>
      </c>
    </row>
    <row r="23" spans="1:16">
      <c r="A23" s="4" t="s">
        <v>77</v>
      </c>
      <c r="B23" s="4" t="s">
        <v>78</v>
      </c>
      <c r="C23" s="10">
        <v>15000</v>
      </c>
      <c r="D23" s="10">
        <v>21000</v>
      </c>
      <c r="E23" s="10">
        <v>28000</v>
      </c>
      <c r="F23" s="10">
        <v>22000</v>
      </c>
      <c r="G23" s="10">
        <v>19000</v>
      </c>
      <c r="H23" s="10">
        <v>12000</v>
      </c>
      <c r="I23" s="10">
        <v>12000</v>
      </c>
      <c r="J23" s="10">
        <v>6000</v>
      </c>
      <c r="K23" s="10">
        <v>10000</v>
      </c>
      <c r="L23" s="10">
        <v>12000</v>
      </c>
      <c r="M23" s="10">
        <v>15000</v>
      </c>
      <c r="N23" s="10">
        <v>45000</v>
      </c>
      <c r="O23" s="11">
        <f t="shared" si="6"/>
        <v>217000</v>
      </c>
    </row>
    <row r="24" spans="1:16">
      <c r="A24" s="2"/>
      <c r="B24" s="2" t="s">
        <v>79</v>
      </c>
      <c r="C24" s="12">
        <f>SUM(C25:C32)</f>
        <v>13000</v>
      </c>
      <c r="D24" s="12">
        <f t="shared" ref="D24:N24" si="7">SUM(D25:D32)</f>
        <v>11000</v>
      </c>
      <c r="E24" s="12">
        <f t="shared" si="7"/>
        <v>9000</v>
      </c>
      <c r="F24" s="12">
        <f t="shared" si="7"/>
        <v>0</v>
      </c>
      <c r="G24" s="12">
        <f t="shared" si="7"/>
        <v>8000</v>
      </c>
      <c r="H24" s="12">
        <f t="shared" si="7"/>
        <v>0</v>
      </c>
      <c r="I24" s="12">
        <f t="shared" si="7"/>
        <v>0</v>
      </c>
      <c r="J24" s="12">
        <f t="shared" si="7"/>
        <v>15000</v>
      </c>
      <c r="K24" s="12">
        <f t="shared" si="7"/>
        <v>26000</v>
      </c>
      <c r="L24" s="12">
        <f t="shared" si="7"/>
        <v>14000</v>
      </c>
      <c r="M24" s="12">
        <f t="shared" si="7"/>
        <v>13000</v>
      </c>
      <c r="N24" s="12">
        <f t="shared" si="7"/>
        <v>12000</v>
      </c>
      <c r="O24" s="12">
        <f t="shared" si="6"/>
        <v>121000</v>
      </c>
    </row>
    <row r="25" spans="1:16">
      <c r="A25" s="4" t="s">
        <v>210</v>
      </c>
      <c r="B25" s="4" t="s">
        <v>211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ref="O25:O32" si="8">SUM(C25:N25)</f>
        <v>0</v>
      </c>
    </row>
    <row r="26" spans="1:16">
      <c r="A26" s="4" t="s">
        <v>86</v>
      </c>
      <c r="B26" s="4" t="s">
        <v>212</v>
      </c>
      <c r="C26" s="10">
        <v>0</v>
      </c>
      <c r="D26" s="10"/>
      <c r="E26" s="10">
        <v>0</v>
      </c>
      <c r="F26" s="10"/>
      <c r="G26" s="10"/>
      <c r="H26" s="10"/>
      <c r="I26" s="10"/>
      <c r="J26" s="10"/>
      <c r="K26" s="10"/>
      <c r="L26" s="10"/>
      <c r="M26" s="10">
        <v>0</v>
      </c>
      <c r="N26" s="10"/>
      <c r="O26" s="11">
        <f t="shared" si="8"/>
        <v>0</v>
      </c>
    </row>
    <row r="27" spans="1:16">
      <c r="A27" s="4" t="s">
        <v>106</v>
      </c>
      <c r="B27" s="4" t="s">
        <v>213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8"/>
        <v>0</v>
      </c>
    </row>
    <row r="28" spans="1:16">
      <c r="A28" s="4" t="s">
        <v>112</v>
      </c>
      <c r="B28" s="4" t="s">
        <v>113</v>
      </c>
      <c r="C28" s="10">
        <v>2000</v>
      </c>
      <c r="D28" s="10"/>
      <c r="E28" s="10">
        <v>5000</v>
      </c>
      <c r="F28" s="10"/>
      <c r="G28" s="10"/>
      <c r="H28" s="10"/>
      <c r="I28" s="10"/>
      <c r="J28" s="10">
        <v>5000</v>
      </c>
      <c r="K28" s="10">
        <v>10000</v>
      </c>
      <c r="L28" s="10">
        <v>2000</v>
      </c>
      <c r="M28" s="10">
        <v>2000</v>
      </c>
      <c r="N28" s="10">
        <v>2000</v>
      </c>
      <c r="O28" s="11">
        <f t="shared" si="8"/>
        <v>28000</v>
      </c>
    </row>
    <row r="29" spans="1:16">
      <c r="A29" s="4" t="s">
        <v>200</v>
      </c>
      <c r="B29" s="4" t="s">
        <v>201</v>
      </c>
      <c r="C29" s="10">
        <v>1000</v>
      </c>
      <c r="D29" s="10">
        <v>1000</v>
      </c>
      <c r="E29" s="10"/>
      <c r="F29" s="10"/>
      <c r="G29" s="10"/>
      <c r="H29" s="10"/>
      <c r="I29" s="10"/>
      <c r="J29" s="10"/>
      <c r="K29" s="10">
        <v>2000</v>
      </c>
      <c r="L29" s="10">
        <v>2000</v>
      </c>
      <c r="M29" s="10">
        <v>1000</v>
      </c>
      <c r="N29" s="10"/>
      <c r="O29" s="11">
        <f t="shared" si="8"/>
        <v>7000</v>
      </c>
    </row>
    <row r="30" spans="1:16">
      <c r="A30" s="4" t="s">
        <v>140</v>
      </c>
      <c r="B30" s="4" t="s">
        <v>76</v>
      </c>
      <c r="C30" s="10"/>
      <c r="D30" s="10"/>
      <c r="E30" s="10">
        <v>4000</v>
      </c>
      <c r="F30" s="10"/>
      <c r="G30" s="10">
        <v>8000</v>
      </c>
      <c r="H30" s="10"/>
      <c r="I30" s="10"/>
      <c r="J30" s="10"/>
      <c r="K30" s="10"/>
      <c r="L30" s="10"/>
      <c r="M30" s="10"/>
      <c r="N30" s="10"/>
      <c r="O30" s="11">
        <f t="shared" si="8"/>
        <v>12000</v>
      </c>
    </row>
    <row r="31" spans="1:16">
      <c r="A31" s="4" t="s">
        <v>214</v>
      </c>
      <c r="B31" s="4" t="s">
        <v>215</v>
      </c>
      <c r="C31" s="10">
        <v>10000</v>
      </c>
      <c r="D31" s="10">
        <v>10000</v>
      </c>
      <c r="E31" s="10"/>
      <c r="F31" s="10"/>
      <c r="G31" s="10"/>
      <c r="H31" s="10"/>
      <c r="I31" s="10"/>
      <c r="J31" s="10">
        <v>10000</v>
      </c>
      <c r="K31" s="10">
        <v>10000</v>
      </c>
      <c r="L31" s="10">
        <v>10000</v>
      </c>
      <c r="M31" s="10">
        <v>10000</v>
      </c>
      <c r="N31" s="10">
        <v>10000</v>
      </c>
      <c r="O31" s="11">
        <f t="shared" si="8"/>
        <v>70000</v>
      </c>
    </row>
    <row r="32" spans="1:16">
      <c r="A32" s="4" t="s">
        <v>216</v>
      </c>
      <c r="B32" s="4" t="s">
        <v>217</v>
      </c>
      <c r="C32" s="10"/>
      <c r="D32" s="10"/>
      <c r="E32" s="10"/>
      <c r="F32" s="10"/>
      <c r="G32" s="10"/>
      <c r="H32" s="10"/>
      <c r="I32" s="10"/>
      <c r="J32" s="10"/>
      <c r="K32" s="10">
        <v>4000</v>
      </c>
      <c r="L32" s="10"/>
      <c r="M32" s="10"/>
      <c r="N32" s="10"/>
      <c r="O32" s="11">
        <f t="shared" si="8"/>
        <v>4000</v>
      </c>
    </row>
    <row r="33" spans="1:15">
      <c r="A33" s="6"/>
      <c r="B33" s="6" t="s">
        <v>167</v>
      </c>
      <c r="C33" s="13">
        <f>SUM(C9+C18+C24)</f>
        <v>43600</v>
      </c>
      <c r="D33" s="13">
        <f t="shared" ref="D33:N33" si="9">SUM(D9+D18+D24)</f>
        <v>65900</v>
      </c>
      <c r="E33" s="13">
        <f t="shared" si="9"/>
        <v>60900</v>
      </c>
      <c r="F33" s="13">
        <f t="shared" si="9"/>
        <v>57323</v>
      </c>
      <c r="G33" s="13">
        <f t="shared" si="9"/>
        <v>42100</v>
      </c>
      <c r="H33" s="13">
        <f t="shared" si="9"/>
        <v>41800</v>
      </c>
      <c r="I33" s="13">
        <f t="shared" si="9"/>
        <v>14600</v>
      </c>
      <c r="J33" s="13">
        <f t="shared" si="9"/>
        <v>36100</v>
      </c>
      <c r="K33" s="13">
        <f t="shared" si="9"/>
        <v>80900</v>
      </c>
      <c r="L33" s="13">
        <f t="shared" si="9"/>
        <v>62000</v>
      </c>
      <c r="M33" s="13">
        <f t="shared" si="9"/>
        <v>82900</v>
      </c>
      <c r="N33" s="13">
        <f t="shared" si="9"/>
        <v>86000</v>
      </c>
      <c r="O33" s="13">
        <f>SUM(O9+O18+O24)</f>
        <v>674123</v>
      </c>
    </row>
    <row r="34" spans="1:15">
      <c r="A34" s="6"/>
      <c r="B34" s="6" t="s">
        <v>168</v>
      </c>
      <c r="C34" s="13">
        <f t="shared" ref="C34:O34" si="10">SUM(C8-C33)</f>
        <v>-43600</v>
      </c>
      <c r="D34" s="13">
        <f t="shared" si="10"/>
        <v>-60900</v>
      </c>
      <c r="E34" s="13">
        <f t="shared" si="10"/>
        <v>-60900</v>
      </c>
      <c r="F34" s="13">
        <f t="shared" si="10"/>
        <v>-57323</v>
      </c>
      <c r="G34" s="13">
        <f t="shared" si="10"/>
        <v>-42100</v>
      </c>
      <c r="H34" s="13">
        <f t="shared" si="10"/>
        <v>-41800</v>
      </c>
      <c r="I34" s="13">
        <f t="shared" si="10"/>
        <v>-14600</v>
      </c>
      <c r="J34" s="13">
        <f t="shared" si="10"/>
        <v>-36100</v>
      </c>
      <c r="K34" s="13">
        <f t="shared" si="10"/>
        <v>105100</v>
      </c>
      <c r="L34" s="13">
        <f t="shared" si="10"/>
        <v>23000</v>
      </c>
      <c r="M34" s="13">
        <f t="shared" si="10"/>
        <v>-79400</v>
      </c>
      <c r="N34" s="13">
        <f t="shared" si="10"/>
        <v>-79000</v>
      </c>
      <c r="O34" s="13">
        <f t="shared" si="10"/>
        <v>-387623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C829-7DD9-4A8E-8BC2-D0336436EC51}">
  <dimension ref="A1:O16"/>
  <sheetViews>
    <sheetView zoomScale="120" zoomScaleNormal="120" workbookViewId="0">
      <selection activeCell="C3" sqref="C3"/>
    </sheetView>
  </sheetViews>
  <sheetFormatPr defaultColWidth="11.42578125" defaultRowHeight="15"/>
  <cols>
    <col min="1" max="1" width="8.42578125" bestFit="1" customWidth="1"/>
    <col min="2" max="2" width="34.7109375" bestFit="1" customWidth="1"/>
    <col min="3" max="3" width="6.7109375" bestFit="1" customWidth="1"/>
    <col min="4" max="4" width="7" bestFit="1" customWidth="1"/>
    <col min="5" max="5" width="7.42578125" bestFit="1" customWidth="1"/>
    <col min="6" max="6" width="7" bestFit="1" customWidth="1"/>
    <col min="7" max="7" width="7.140625" bestFit="1" customWidth="1"/>
    <col min="8" max="8" width="7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85546875" bestFit="1" customWidth="1"/>
    <col min="13" max="13" width="7.28515625" bestFit="1" customWidth="1"/>
    <col min="14" max="14" width="7" bestFit="1" customWidth="1"/>
    <col min="15" max="15" width="11" customWidth="1"/>
  </cols>
  <sheetData>
    <row r="1" spans="1:15">
      <c r="A1" s="14" t="s">
        <v>9</v>
      </c>
    </row>
    <row r="3" spans="1:15">
      <c r="A3" s="1" t="s">
        <v>0</v>
      </c>
      <c r="B3" s="1" t="s">
        <v>1</v>
      </c>
      <c r="C3" s="8">
        <v>44927</v>
      </c>
      <c r="D3" s="8">
        <v>44958</v>
      </c>
      <c r="E3" s="8">
        <v>44986</v>
      </c>
      <c r="F3" s="8">
        <v>45017</v>
      </c>
      <c r="G3" s="8">
        <v>45047</v>
      </c>
      <c r="H3" s="8">
        <v>45078</v>
      </c>
      <c r="I3" s="8">
        <v>45108</v>
      </c>
      <c r="J3" s="8">
        <v>45139</v>
      </c>
      <c r="K3" s="8">
        <v>45170</v>
      </c>
      <c r="L3" s="8">
        <v>45200</v>
      </c>
      <c r="M3" s="8">
        <v>45231</v>
      </c>
      <c r="N3" s="8">
        <v>45261</v>
      </c>
      <c r="O3" s="30" t="s">
        <v>176</v>
      </c>
    </row>
    <row r="4" spans="1:15">
      <c r="A4" s="2"/>
      <c r="B4" s="2" t="s">
        <v>15</v>
      </c>
      <c r="C4" s="12">
        <f>SUM(C5:C7)</f>
        <v>0</v>
      </c>
      <c r="D4" s="12">
        <f>SUM(D5:D7)</f>
        <v>4800</v>
      </c>
      <c r="E4" s="12">
        <f t="shared" ref="E4:N4" si="0">SUM(E5:E7)</f>
        <v>2000</v>
      </c>
      <c r="F4" s="12">
        <f t="shared" si="0"/>
        <v>15000</v>
      </c>
      <c r="G4" s="12">
        <f t="shared" si="0"/>
        <v>16000</v>
      </c>
      <c r="H4" s="12">
        <f t="shared" si="0"/>
        <v>10450</v>
      </c>
      <c r="I4" s="12">
        <f t="shared" si="0"/>
        <v>0</v>
      </c>
      <c r="J4" s="12">
        <f t="shared" si="0"/>
        <v>10450</v>
      </c>
      <c r="K4" s="12">
        <f t="shared" si="0"/>
        <v>5000</v>
      </c>
      <c r="L4" s="12">
        <f t="shared" si="0"/>
        <v>1100</v>
      </c>
      <c r="M4" s="12">
        <f t="shared" si="0"/>
        <v>0</v>
      </c>
      <c r="N4" s="12">
        <f t="shared" si="0"/>
        <v>1500</v>
      </c>
      <c r="O4" s="12">
        <f>SUM(C4:N4)</f>
        <v>66300</v>
      </c>
    </row>
    <row r="5" spans="1:15">
      <c r="A5" s="4" t="s">
        <v>177</v>
      </c>
      <c r="B5" s="4" t="s">
        <v>178</v>
      </c>
      <c r="C5" s="10"/>
      <c r="D5" s="10"/>
      <c r="E5" s="10"/>
      <c r="F5" s="10">
        <v>9000</v>
      </c>
      <c r="G5" s="10">
        <v>10000</v>
      </c>
      <c r="H5" s="10">
        <v>450</v>
      </c>
      <c r="I5" s="10"/>
      <c r="J5" s="10">
        <v>450</v>
      </c>
      <c r="K5" s="10">
        <v>5000</v>
      </c>
      <c r="L5" s="10"/>
      <c r="M5" s="10"/>
      <c r="N5" s="10"/>
      <c r="O5" s="10">
        <f>SUM(C5:N5)</f>
        <v>24900</v>
      </c>
    </row>
    <row r="6" spans="1:15">
      <c r="A6" s="4" t="s">
        <v>18</v>
      </c>
      <c r="B6" s="4" t="s">
        <v>19</v>
      </c>
      <c r="C6" s="10"/>
      <c r="D6" s="10"/>
      <c r="E6" s="10"/>
      <c r="F6" s="10"/>
      <c r="G6" s="10"/>
      <c r="H6" s="10">
        <v>4000</v>
      </c>
      <c r="I6" s="10"/>
      <c r="J6" s="10"/>
      <c r="K6" s="10"/>
      <c r="L6" s="10"/>
      <c r="M6" s="10"/>
      <c r="N6" s="10"/>
      <c r="O6" s="10">
        <f>SUM(C6:N6)</f>
        <v>4000</v>
      </c>
    </row>
    <row r="7" spans="1:15">
      <c r="A7" s="4" t="s">
        <v>28</v>
      </c>
      <c r="B7" s="4" t="s">
        <v>218</v>
      </c>
      <c r="C7" s="10"/>
      <c r="D7" s="10">
        <v>4800</v>
      </c>
      <c r="E7" s="10">
        <v>2000</v>
      </c>
      <c r="F7" s="10">
        <v>6000</v>
      </c>
      <c r="G7" s="10">
        <v>6000</v>
      </c>
      <c r="H7" s="10">
        <v>6000</v>
      </c>
      <c r="I7" s="10"/>
      <c r="J7" s="10">
        <v>10000</v>
      </c>
      <c r="K7" s="10"/>
      <c r="L7" s="10">
        <v>1100</v>
      </c>
      <c r="M7" s="10"/>
      <c r="N7" s="10">
        <v>1500</v>
      </c>
      <c r="O7" s="10">
        <f>SUM(C7:N7)</f>
        <v>37400</v>
      </c>
    </row>
    <row r="8" spans="1:15">
      <c r="A8" s="6"/>
      <c r="B8" s="6" t="s">
        <v>4</v>
      </c>
      <c r="C8" s="13">
        <f>SUM(C5:C7)</f>
        <v>0</v>
      </c>
      <c r="D8" s="13">
        <f t="shared" ref="D8:N8" si="1">SUM(D5:D7)</f>
        <v>4800</v>
      </c>
      <c r="E8" s="13">
        <f t="shared" si="1"/>
        <v>2000</v>
      </c>
      <c r="F8" s="13">
        <f t="shared" si="1"/>
        <v>15000</v>
      </c>
      <c r="G8" s="13">
        <f t="shared" si="1"/>
        <v>16000</v>
      </c>
      <c r="H8" s="13">
        <f t="shared" si="1"/>
        <v>10450</v>
      </c>
      <c r="I8" s="13">
        <f t="shared" si="1"/>
        <v>0</v>
      </c>
      <c r="J8" s="13">
        <f t="shared" si="1"/>
        <v>10450</v>
      </c>
      <c r="K8" s="13">
        <f t="shared" si="1"/>
        <v>5000</v>
      </c>
      <c r="L8" s="13">
        <f t="shared" si="1"/>
        <v>1100</v>
      </c>
      <c r="M8" s="13">
        <f t="shared" si="1"/>
        <v>0</v>
      </c>
      <c r="N8" s="13">
        <f t="shared" si="1"/>
        <v>1500</v>
      </c>
      <c r="O8" s="13">
        <f>SUM(C8:N8)</f>
        <v>66300</v>
      </c>
    </row>
    <row r="9" spans="1:15">
      <c r="A9" s="2"/>
      <c r="B9" s="2" t="s">
        <v>41</v>
      </c>
      <c r="C9" s="12">
        <f>SUM(C10:C11)</f>
        <v>5000</v>
      </c>
      <c r="D9" s="12">
        <f t="shared" ref="D9:N9" si="2">SUM(D10:D11)</f>
        <v>0</v>
      </c>
      <c r="E9" s="12">
        <f t="shared" si="2"/>
        <v>1200</v>
      </c>
      <c r="F9" s="12">
        <f t="shared" si="2"/>
        <v>0</v>
      </c>
      <c r="G9" s="12">
        <f t="shared" si="2"/>
        <v>0</v>
      </c>
      <c r="H9" s="12">
        <f t="shared" si="2"/>
        <v>2600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>SUM(C9:N9)</f>
        <v>8800</v>
      </c>
    </row>
    <row r="10" spans="1:15">
      <c r="A10" s="60" t="s">
        <v>44</v>
      </c>
      <c r="B10" s="60" t="s">
        <v>45</v>
      </c>
      <c r="C10" s="11"/>
      <c r="D10" s="11"/>
      <c r="E10" s="11">
        <v>1200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1200</v>
      </c>
    </row>
    <row r="11" spans="1:15">
      <c r="A11" s="4" t="s">
        <v>48</v>
      </c>
      <c r="B11" s="4" t="s">
        <v>49</v>
      </c>
      <c r="C11" s="10">
        <v>5000</v>
      </c>
      <c r="D11" s="10"/>
      <c r="E11" s="10"/>
      <c r="F11" s="10"/>
      <c r="G11" s="10"/>
      <c r="H11" s="10">
        <v>2600</v>
      </c>
      <c r="I11" s="10"/>
      <c r="J11" s="10"/>
      <c r="K11" s="10"/>
      <c r="L11" s="10"/>
      <c r="M11" s="10"/>
      <c r="N11" s="10"/>
      <c r="O11" s="11">
        <f>SUM(C11:N11)</f>
        <v>7600</v>
      </c>
    </row>
    <row r="12" spans="1:15">
      <c r="A12" s="2"/>
      <c r="B12" s="2" t="s">
        <v>79</v>
      </c>
      <c r="C12" s="12">
        <f>SUM(C13:C14)</f>
        <v>0</v>
      </c>
      <c r="D12" s="12">
        <f t="shared" ref="D12:N12" si="3">SUM(D13:D14)</f>
        <v>0</v>
      </c>
      <c r="E12" s="12">
        <f t="shared" si="3"/>
        <v>0</v>
      </c>
      <c r="F12" s="12">
        <f t="shared" si="3"/>
        <v>1299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3000</v>
      </c>
      <c r="O12" s="12">
        <f>SUM(C12:N12)</f>
        <v>4299</v>
      </c>
    </row>
    <row r="13" spans="1:15">
      <c r="A13" s="4" t="s">
        <v>112</v>
      </c>
      <c r="B13" s="4" t="s">
        <v>113</v>
      </c>
      <c r="C13" s="10"/>
      <c r="D13" s="10"/>
      <c r="E13" s="10"/>
      <c r="F13" s="10">
        <v>1299</v>
      </c>
      <c r="G13" s="10"/>
      <c r="H13" s="10"/>
      <c r="I13" s="10"/>
      <c r="J13" s="10"/>
      <c r="K13" s="10"/>
      <c r="L13" s="10"/>
      <c r="M13" s="10"/>
      <c r="N13" s="10"/>
      <c r="O13" s="10">
        <f>SUM(C13:N13)</f>
        <v>1299</v>
      </c>
    </row>
    <row r="14" spans="1:15">
      <c r="A14" s="4" t="s">
        <v>141</v>
      </c>
      <c r="B14" s="4" t="s">
        <v>142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3000</v>
      </c>
      <c r="O14" s="10">
        <f>SUM(C14:N14)</f>
        <v>3000</v>
      </c>
    </row>
    <row r="15" spans="1:15">
      <c r="A15" s="6"/>
      <c r="B15" s="6" t="s">
        <v>167</v>
      </c>
      <c r="C15" s="13">
        <f>SUM(C9+C12)</f>
        <v>5000</v>
      </c>
      <c r="D15" s="13">
        <f t="shared" ref="D15:N15" si="4">SUM(D9+D12)</f>
        <v>0</v>
      </c>
      <c r="E15" s="13">
        <f t="shared" si="4"/>
        <v>1200</v>
      </c>
      <c r="F15" s="13">
        <f t="shared" si="4"/>
        <v>1299</v>
      </c>
      <c r="G15" s="13">
        <f t="shared" si="4"/>
        <v>0</v>
      </c>
      <c r="H15" s="13">
        <f t="shared" si="4"/>
        <v>2600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3">
        <f t="shared" si="4"/>
        <v>0</v>
      </c>
      <c r="N15" s="13">
        <f t="shared" si="4"/>
        <v>3000</v>
      </c>
      <c r="O15" s="13">
        <f>SUM(C15:N15)</f>
        <v>13099</v>
      </c>
    </row>
    <row r="16" spans="1:15">
      <c r="A16" s="6"/>
      <c r="B16" s="6" t="s">
        <v>168</v>
      </c>
      <c r="C16" s="13">
        <f>SUM(C8-C15)</f>
        <v>-5000</v>
      </c>
      <c r="D16" s="13">
        <f t="shared" ref="D16:N16" si="5">SUM(D8-D15)</f>
        <v>4800</v>
      </c>
      <c r="E16" s="13">
        <f t="shared" si="5"/>
        <v>800</v>
      </c>
      <c r="F16" s="13">
        <f t="shared" si="5"/>
        <v>13701</v>
      </c>
      <c r="G16" s="13">
        <f t="shared" si="5"/>
        <v>16000</v>
      </c>
      <c r="H16" s="13">
        <f t="shared" si="5"/>
        <v>7850</v>
      </c>
      <c r="I16" s="13">
        <f t="shared" si="5"/>
        <v>0</v>
      </c>
      <c r="J16" s="13">
        <f t="shared" si="5"/>
        <v>10450</v>
      </c>
      <c r="K16" s="13">
        <f t="shared" si="5"/>
        <v>5000</v>
      </c>
      <c r="L16" s="13">
        <f t="shared" si="5"/>
        <v>1100</v>
      </c>
      <c r="M16" s="13">
        <f t="shared" si="5"/>
        <v>0</v>
      </c>
      <c r="N16" s="13">
        <f t="shared" si="5"/>
        <v>-1500</v>
      </c>
      <c r="O16" s="13">
        <f>SUM(O8-O15)</f>
        <v>53201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0EF9-B3CB-4823-BDE4-4E0F7CC5D133}">
  <dimension ref="A3:O29"/>
  <sheetViews>
    <sheetView topLeftCell="A13" zoomScale="120" zoomScaleNormal="120" workbookViewId="0">
      <selection activeCell="O14" sqref="O14"/>
    </sheetView>
  </sheetViews>
  <sheetFormatPr defaultColWidth="11.42578125" defaultRowHeight="15"/>
  <cols>
    <col min="2" max="2" width="31" customWidth="1"/>
  </cols>
  <sheetData>
    <row r="3" spans="1:15">
      <c r="A3" s="1" t="s">
        <v>0</v>
      </c>
      <c r="B3" s="1" t="s">
        <v>1</v>
      </c>
      <c r="C3" s="8">
        <v>44927</v>
      </c>
      <c r="D3" s="8">
        <v>44958</v>
      </c>
      <c r="E3" s="8">
        <v>44986</v>
      </c>
      <c r="F3" s="8">
        <v>45017</v>
      </c>
      <c r="G3" s="8">
        <v>45047</v>
      </c>
      <c r="H3" s="8">
        <v>45078</v>
      </c>
      <c r="I3" s="8">
        <v>45108</v>
      </c>
      <c r="J3" s="8">
        <v>45139</v>
      </c>
      <c r="K3" s="8">
        <v>45170</v>
      </c>
      <c r="L3" s="8">
        <v>45200</v>
      </c>
      <c r="M3" s="8">
        <v>45231</v>
      </c>
      <c r="N3" s="8">
        <v>45261</v>
      </c>
      <c r="O3" s="30" t="s">
        <v>176</v>
      </c>
    </row>
    <row r="4" spans="1:15">
      <c r="A4" s="2"/>
      <c r="B4" s="2" t="s">
        <v>15</v>
      </c>
      <c r="C4" s="12">
        <f>SUM(C5)</f>
        <v>0</v>
      </c>
      <c r="D4" s="12">
        <f t="shared" ref="D4:N4" si="0">SUM(D5)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100000</v>
      </c>
      <c r="K4" s="12">
        <f t="shared" si="0"/>
        <v>38000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>SUM(C4:N4)</f>
        <v>138000</v>
      </c>
    </row>
    <row r="5" spans="1:15">
      <c r="A5" s="4" t="s">
        <v>177</v>
      </c>
      <c r="B5" s="4" t="s">
        <v>178</v>
      </c>
      <c r="C5" s="10"/>
      <c r="D5" s="10"/>
      <c r="E5" s="10"/>
      <c r="F5" s="10"/>
      <c r="G5" s="10"/>
      <c r="H5" s="10"/>
      <c r="I5" s="10"/>
      <c r="J5" s="10">
        <v>100000</v>
      </c>
      <c r="K5" s="10">
        <v>38000</v>
      </c>
      <c r="L5" s="10"/>
      <c r="M5" s="10"/>
      <c r="N5" s="10"/>
      <c r="O5" s="10">
        <f>SUM(C5:N5)</f>
        <v>138000</v>
      </c>
    </row>
    <row r="6" spans="1:15">
      <c r="A6" s="6"/>
      <c r="B6" s="6" t="s">
        <v>4</v>
      </c>
      <c r="C6" s="13">
        <f>SUM(C5)</f>
        <v>0</v>
      </c>
      <c r="D6" s="13">
        <f t="shared" ref="D6:N6" si="1">SUM(D5)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100000</v>
      </c>
      <c r="K6" s="13">
        <f t="shared" si="1"/>
        <v>38000</v>
      </c>
      <c r="L6" s="13">
        <f t="shared" si="1"/>
        <v>0</v>
      </c>
      <c r="M6" s="13">
        <f t="shared" si="1"/>
        <v>0</v>
      </c>
      <c r="N6" s="13">
        <f t="shared" si="1"/>
        <v>0</v>
      </c>
      <c r="O6" s="13">
        <f>SUM(C6:N6)</f>
        <v>138000</v>
      </c>
    </row>
    <row r="7" spans="1:15">
      <c r="A7" s="2"/>
      <c r="B7" s="2" t="s">
        <v>41</v>
      </c>
      <c r="C7" s="12">
        <f t="shared" ref="C7:N7" si="2">SUM(C8:C14)</f>
        <v>4400</v>
      </c>
      <c r="D7" s="12">
        <f t="shared" si="2"/>
        <v>3000</v>
      </c>
      <c r="E7" s="12">
        <f t="shared" si="2"/>
        <v>6500</v>
      </c>
      <c r="F7" s="12">
        <f t="shared" si="2"/>
        <v>6000</v>
      </c>
      <c r="G7" s="12">
        <f t="shared" si="2"/>
        <v>2100</v>
      </c>
      <c r="H7" s="12">
        <f t="shared" si="2"/>
        <v>20000</v>
      </c>
      <c r="I7" s="12">
        <f t="shared" si="2"/>
        <v>0</v>
      </c>
      <c r="J7" s="12">
        <f t="shared" si="2"/>
        <v>2000</v>
      </c>
      <c r="K7" s="12">
        <f t="shared" si="2"/>
        <v>7100</v>
      </c>
      <c r="L7" s="12">
        <f t="shared" si="2"/>
        <v>2500</v>
      </c>
      <c r="M7" s="12">
        <f t="shared" si="2"/>
        <v>19600</v>
      </c>
      <c r="N7" s="12">
        <f t="shared" si="2"/>
        <v>9600</v>
      </c>
      <c r="O7" s="12">
        <f>SUM(C7:N7)</f>
        <v>82800</v>
      </c>
    </row>
    <row r="8" spans="1:15">
      <c r="A8" s="4" t="s">
        <v>181</v>
      </c>
      <c r="B8" s="4" t="s">
        <v>182</v>
      </c>
      <c r="C8" s="10"/>
      <c r="D8" s="10"/>
      <c r="E8" s="10"/>
      <c r="F8" s="10"/>
      <c r="G8" s="10"/>
      <c r="H8" s="10">
        <v>15000</v>
      </c>
      <c r="I8" s="10"/>
      <c r="J8" s="10"/>
      <c r="K8" s="10"/>
      <c r="L8" s="10"/>
      <c r="M8" s="10">
        <v>15000</v>
      </c>
      <c r="N8" s="10"/>
      <c r="O8" s="11">
        <f t="shared" ref="O8:O14" si="3">SUM(C8:N8)</f>
        <v>30000</v>
      </c>
    </row>
    <row r="9" spans="1:15">
      <c r="A9" s="4" t="s">
        <v>183</v>
      </c>
      <c r="B9" s="4" t="s">
        <v>184</v>
      </c>
      <c r="C9" s="10">
        <v>1400</v>
      </c>
      <c r="D9" s="10"/>
      <c r="E9" s="10">
        <v>4000</v>
      </c>
      <c r="F9" s="10">
        <v>6000</v>
      </c>
      <c r="G9" s="10">
        <v>2100</v>
      </c>
      <c r="H9" s="10"/>
      <c r="I9" s="10"/>
      <c r="J9" s="10"/>
      <c r="K9" s="10">
        <v>5100</v>
      </c>
      <c r="L9" s="10"/>
      <c r="M9" s="10">
        <v>2100</v>
      </c>
      <c r="N9" s="10">
        <v>2100</v>
      </c>
      <c r="O9" s="11">
        <f t="shared" si="3"/>
        <v>22800</v>
      </c>
    </row>
    <row r="10" spans="1:15">
      <c r="A10" s="4" t="s">
        <v>44</v>
      </c>
      <c r="B10" s="4" t="s">
        <v>45</v>
      </c>
      <c r="C10" s="10"/>
      <c r="D10" s="10"/>
      <c r="E10" s="10"/>
      <c r="F10" s="10"/>
      <c r="G10" s="10"/>
      <c r="H10" s="10">
        <v>5000</v>
      </c>
      <c r="I10" s="10"/>
      <c r="J10" s="10"/>
      <c r="K10" s="10"/>
      <c r="L10" s="10"/>
      <c r="M10" s="10"/>
      <c r="N10" s="10">
        <v>5000</v>
      </c>
      <c r="O10" s="11">
        <f t="shared" si="3"/>
        <v>10000</v>
      </c>
    </row>
    <row r="11" spans="1:15">
      <c r="A11" s="4" t="s">
        <v>185</v>
      </c>
      <c r="B11" s="4" t="s">
        <v>186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3"/>
        <v>0</v>
      </c>
    </row>
    <row r="12" spans="1:15">
      <c r="A12" s="4" t="s">
        <v>187</v>
      </c>
      <c r="B12" s="4" t="s">
        <v>188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3"/>
        <v>0</v>
      </c>
    </row>
    <row r="13" spans="1:15">
      <c r="A13" s="4" t="s">
        <v>189</v>
      </c>
      <c r="B13" s="4" t="s">
        <v>190</v>
      </c>
      <c r="C13" s="10"/>
      <c r="D13" s="10"/>
      <c r="E13" s="10"/>
      <c r="F13" s="10"/>
      <c r="G13" s="10"/>
      <c r="H13" s="10"/>
      <c r="I13" s="10"/>
      <c r="J13" s="10">
        <v>2000</v>
      </c>
      <c r="K13" s="10">
        <v>2000</v>
      </c>
      <c r="L13" s="10"/>
      <c r="M13" s="10"/>
      <c r="N13" s="10"/>
      <c r="O13" s="11">
        <f t="shared" si="3"/>
        <v>4000</v>
      </c>
    </row>
    <row r="14" spans="1:15">
      <c r="A14" s="4" t="s">
        <v>50</v>
      </c>
      <c r="B14" s="4" t="s">
        <v>51</v>
      </c>
      <c r="C14" s="10">
        <v>3000</v>
      </c>
      <c r="D14" s="10">
        <v>3000</v>
      </c>
      <c r="E14" s="10">
        <v>2500</v>
      </c>
      <c r="F14" s="10"/>
      <c r="G14" s="10"/>
      <c r="H14" s="10"/>
      <c r="I14" s="10"/>
      <c r="J14" s="10"/>
      <c r="K14" s="10"/>
      <c r="L14" s="10">
        <v>2500</v>
      </c>
      <c r="M14" s="10">
        <v>2500</v>
      </c>
      <c r="N14" s="10">
        <v>2500</v>
      </c>
      <c r="O14" s="11">
        <f t="shared" si="3"/>
        <v>16000</v>
      </c>
    </row>
    <row r="15" spans="1:15">
      <c r="A15" s="2"/>
      <c r="B15" s="2" t="s">
        <v>52</v>
      </c>
      <c r="C15" s="12">
        <f>SUM(C16:C20)</f>
        <v>0</v>
      </c>
      <c r="D15" s="12">
        <f t="shared" ref="D15:N15" si="4">SUM(D16:D20)</f>
        <v>0</v>
      </c>
      <c r="E15" s="12">
        <f t="shared" si="4"/>
        <v>0</v>
      </c>
      <c r="F15" s="12">
        <f t="shared" si="4"/>
        <v>4000</v>
      </c>
      <c r="G15" s="12">
        <f t="shared" si="4"/>
        <v>4000</v>
      </c>
      <c r="H15" s="12">
        <f t="shared" si="4"/>
        <v>11500</v>
      </c>
      <c r="I15" s="12">
        <f t="shared" si="4"/>
        <v>0</v>
      </c>
      <c r="J15" s="12">
        <f t="shared" si="4"/>
        <v>0</v>
      </c>
      <c r="K15" s="12">
        <f t="shared" si="4"/>
        <v>4000</v>
      </c>
      <c r="L15" s="12">
        <f t="shared" si="4"/>
        <v>0</v>
      </c>
      <c r="M15" s="12">
        <f t="shared" si="4"/>
        <v>0</v>
      </c>
      <c r="N15" s="12">
        <f t="shared" si="4"/>
        <v>11500</v>
      </c>
      <c r="O15" s="12">
        <f t="shared" ref="O15:O21" si="5">SUM(C15:N15)</f>
        <v>35000</v>
      </c>
    </row>
    <row r="16" spans="1:15">
      <c r="A16" s="4" t="s">
        <v>55</v>
      </c>
      <c r="B16" s="4" t="s">
        <v>56</v>
      </c>
      <c r="C16" s="10"/>
      <c r="D16" s="10"/>
      <c r="E16" s="10"/>
      <c r="F16" s="10"/>
      <c r="G16" s="10"/>
      <c r="H16" s="10">
        <v>11500</v>
      </c>
      <c r="I16" s="10"/>
      <c r="J16" s="10"/>
      <c r="K16" s="10"/>
      <c r="L16" s="10"/>
      <c r="M16" s="10"/>
      <c r="N16" s="10">
        <v>11500</v>
      </c>
      <c r="O16" s="11">
        <f t="shared" si="5"/>
        <v>23000</v>
      </c>
    </row>
    <row r="17" spans="1:15">
      <c r="A17" s="4" t="s">
        <v>63</v>
      </c>
      <c r="B17" s="4" t="s">
        <v>64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5"/>
        <v>0</v>
      </c>
    </row>
    <row r="18" spans="1:15">
      <c r="A18" s="4" t="s">
        <v>69</v>
      </c>
      <c r="B18" s="4" t="s">
        <v>70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5"/>
        <v>0</v>
      </c>
    </row>
    <row r="19" spans="1:15">
      <c r="A19" s="4" t="s">
        <v>75</v>
      </c>
      <c r="B19" s="4" t="s">
        <v>76</v>
      </c>
      <c r="C19" s="10"/>
      <c r="D19" s="10"/>
      <c r="E19" s="10"/>
      <c r="F19" s="10">
        <v>4000</v>
      </c>
      <c r="G19" s="10"/>
      <c r="H19" s="10"/>
      <c r="I19" s="10"/>
      <c r="J19" s="10"/>
      <c r="K19" s="10">
        <v>4000</v>
      </c>
      <c r="L19" s="10"/>
      <c r="M19" s="10"/>
      <c r="N19" s="10"/>
      <c r="O19" s="11">
        <f t="shared" si="5"/>
        <v>8000</v>
      </c>
    </row>
    <row r="20" spans="1:15">
      <c r="A20" s="4" t="s">
        <v>77</v>
      </c>
      <c r="B20" s="4" t="s">
        <v>78</v>
      </c>
      <c r="C20" s="10"/>
      <c r="D20" s="10"/>
      <c r="E20" s="10"/>
      <c r="F20" s="10"/>
      <c r="G20" s="10">
        <v>4000</v>
      </c>
      <c r="H20" s="10"/>
      <c r="I20" s="10"/>
      <c r="J20" s="10"/>
      <c r="K20" s="10"/>
      <c r="L20" s="10"/>
      <c r="M20" s="10"/>
      <c r="N20" s="10"/>
      <c r="O20" s="11">
        <f t="shared" si="5"/>
        <v>4000</v>
      </c>
    </row>
    <row r="21" spans="1:15">
      <c r="A21" s="2"/>
      <c r="B21" s="2" t="s">
        <v>79</v>
      </c>
      <c r="C21" s="12">
        <f>SUM(C22:C27)</f>
        <v>0</v>
      </c>
      <c r="D21" s="12">
        <f t="shared" ref="D21:N21" si="6">SUM(D22:D27)</f>
        <v>3500</v>
      </c>
      <c r="E21" s="12">
        <f t="shared" si="6"/>
        <v>17000</v>
      </c>
      <c r="F21" s="12">
        <f t="shared" si="6"/>
        <v>0</v>
      </c>
      <c r="G21" s="12">
        <f t="shared" si="6"/>
        <v>6000</v>
      </c>
      <c r="H21" s="12">
        <f t="shared" si="6"/>
        <v>0</v>
      </c>
      <c r="I21" s="12">
        <f t="shared" si="6"/>
        <v>0</v>
      </c>
      <c r="J21" s="12">
        <f t="shared" si="6"/>
        <v>11500</v>
      </c>
      <c r="K21" s="12">
        <f t="shared" si="6"/>
        <v>2000</v>
      </c>
      <c r="L21" s="12">
        <f t="shared" si="6"/>
        <v>1000</v>
      </c>
      <c r="M21" s="12">
        <f t="shared" si="6"/>
        <v>1000</v>
      </c>
      <c r="N21" s="12">
        <f t="shared" si="6"/>
        <v>1000</v>
      </c>
      <c r="O21" s="12">
        <f t="shared" si="5"/>
        <v>43000</v>
      </c>
    </row>
    <row r="22" spans="1:15">
      <c r="A22" s="4" t="s">
        <v>210</v>
      </c>
      <c r="B22" s="4" t="s">
        <v>211</v>
      </c>
      <c r="C22" s="10"/>
      <c r="D22" s="10"/>
      <c r="E22" s="10"/>
      <c r="F22" s="10"/>
      <c r="G22" s="10"/>
      <c r="H22" s="10"/>
      <c r="I22" s="10"/>
      <c r="J22" s="10">
        <v>1500</v>
      </c>
      <c r="K22" s="10">
        <v>2000</v>
      </c>
      <c r="L22" s="10">
        <v>1000</v>
      </c>
      <c r="M22" s="10">
        <v>1000</v>
      </c>
      <c r="N22" s="10">
        <v>1000</v>
      </c>
      <c r="O22" s="11">
        <f t="shared" ref="O22:O27" si="7">SUM(C22:N22)</f>
        <v>6500</v>
      </c>
    </row>
    <row r="23" spans="1:15">
      <c r="A23" s="4" t="s">
        <v>86</v>
      </c>
      <c r="B23" s="4" t="s">
        <v>212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7"/>
        <v>0</v>
      </c>
    </row>
    <row r="24" spans="1:15">
      <c r="A24" s="4" t="s">
        <v>106</v>
      </c>
      <c r="B24" s="4" t="s">
        <v>107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7"/>
        <v>0</v>
      </c>
    </row>
    <row r="25" spans="1:15">
      <c r="A25" s="4" t="s">
        <v>112</v>
      </c>
      <c r="B25" s="4" t="s">
        <v>113</v>
      </c>
      <c r="C25" s="10"/>
      <c r="D25" s="10">
        <v>3500</v>
      </c>
      <c r="E25" s="10">
        <v>17000</v>
      </c>
      <c r="F25" s="10"/>
      <c r="G25" s="10"/>
      <c r="H25" s="10"/>
      <c r="I25" s="10"/>
      <c r="J25" s="10">
        <v>10000</v>
      </c>
      <c r="K25" s="10"/>
      <c r="L25" s="10"/>
      <c r="M25" s="10"/>
      <c r="N25" s="10"/>
      <c r="O25" s="11">
        <f t="shared" si="7"/>
        <v>30500</v>
      </c>
    </row>
    <row r="26" spans="1:15">
      <c r="A26" s="4" t="s">
        <v>151</v>
      </c>
      <c r="B26" s="4" t="s">
        <v>152</v>
      </c>
      <c r="C26" s="10"/>
      <c r="D26" s="10"/>
      <c r="E26" s="10"/>
      <c r="F26" s="10"/>
      <c r="G26" s="10">
        <v>6000</v>
      </c>
      <c r="H26" s="10"/>
      <c r="I26" s="10"/>
      <c r="J26" s="10"/>
      <c r="K26" s="10"/>
      <c r="L26" s="10"/>
      <c r="M26" s="10"/>
      <c r="N26" s="10"/>
      <c r="O26" s="11">
        <f t="shared" si="7"/>
        <v>6000</v>
      </c>
    </row>
    <row r="27" spans="1:15">
      <c r="A27" s="4" t="s">
        <v>216</v>
      </c>
      <c r="B27" s="4" t="s">
        <v>217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7"/>
        <v>0</v>
      </c>
    </row>
    <row r="28" spans="1:15">
      <c r="A28" s="6"/>
      <c r="B28" s="6" t="s">
        <v>167</v>
      </c>
      <c r="C28" s="13">
        <f t="shared" ref="C28:O28" si="8">SUM(C7+C15+C21)</f>
        <v>4400</v>
      </c>
      <c r="D28" s="13">
        <f t="shared" si="8"/>
        <v>6500</v>
      </c>
      <c r="E28" s="13">
        <f t="shared" si="8"/>
        <v>23500</v>
      </c>
      <c r="F28" s="13">
        <f t="shared" si="8"/>
        <v>10000</v>
      </c>
      <c r="G28" s="13">
        <f t="shared" si="8"/>
        <v>12100</v>
      </c>
      <c r="H28" s="13">
        <f t="shared" si="8"/>
        <v>31500</v>
      </c>
      <c r="I28" s="13">
        <f t="shared" si="8"/>
        <v>0</v>
      </c>
      <c r="J28" s="13">
        <f t="shared" si="8"/>
        <v>13500</v>
      </c>
      <c r="K28" s="13">
        <f t="shared" si="8"/>
        <v>13100</v>
      </c>
      <c r="L28" s="13">
        <f t="shared" si="8"/>
        <v>3500</v>
      </c>
      <c r="M28" s="13">
        <f t="shared" si="8"/>
        <v>20600</v>
      </c>
      <c r="N28" s="13">
        <f t="shared" si="8"/>
        <v>22100</v>
      </c>
      <c r="O28" s="13">
        <f t="shared" si="8"/>
        <v>160800</v>
      </c>
    </row>
    <row r="29" spans="1:15">
      <c r="A29" s="6"/>
      <c r="B29" s="6" t="s">
        <v>168</v>
      </c>
      <c r="C29" s="13">
        <f t="shared" ref="C29:O29" si="9">SUM(C6-C28)</f>
        <v>-4400</v>
      </c>
      <c r="D29" s="13">
        <f t="shared" si="9"/>
        <v>-6500</v>
      </c>
      <c r="E29" s="13">
        <f t="shared" si="9"/>
        <v>-23500</v>
      </c>
      <c r="F29" s="13">
        <f t="shared" si="9"/>
        <v>-10000</v>
      </c>
      <c r="G29" s="13">
        <f t="shared" si="9"/>
        <v>-12100</v>
      </c>
      <c r="H29" s="13">
        <f t="shared" si="9"/>
        <v>-31500</v>
      </c>
      <c r="I29" s="13">
        <f t="shared" si="9"/>
        <v>0</v>
      </c>
      <c r="J29" s="13">
        <f t="shared" si="9"/>
        <v>86500</v>
      </c>
      <c r="K29" s="13">
        <f t="shared" si="9"/>
        <v>24900</v>
      </c>
      <c r="L29" s="13">
        <f t="shared" si="9"/>
        <v>-3500</v>
      </c>
      <c r="M29" s="13">
        <f t="shared" si="9"/>
        <v>-20600</v>
      </c>
      <c r="N29" s="13">
        <f t="shared" si="9"/>
        <v>-22100</v>
      </c>
      <c r="O29" s="13">
        <f t="shared" si="9"/>
        <v>-22800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6202-E18F-4539-ACE2-2A97D778EE7D}">
  <dimension ref="A2:O29"/>
  <sheetViews>
    <sheetView workbookViewId="0">
      <selection activeCell="R28" sqref="R28"/>
    </sheetView>
  </sheetViews>
  <sheetFormatPr defaultColWidth="11.42578125" defaultRowHeight="15"/>
  <cols>
    <col min="2" max="2" width="32" customWidth="1"/>
  </cols>
  <sheetData>
    <row r="2" spans="1:15">
      <c r="A2" t="s">
        <v>11</v>
      </c>
    </row>
    <row r="3" spans="1:15">
      <c r="A3" s="1" t="s">
        <v>0</v>
      </c>
      <c r="B3" s="1" t="s">
        <v>1</v>
      </c>
      <c r="C3" s="8">
        <v>44927</v>
      </c>
      <c r="D3" s="8">
        <v>44958</v>
      </c>
      <c r="E3" s="8">
        <v>44986</v>
      </c>
      <c r="F3" s="8">
        <v>45017</v>
      </c>
      <c r="G3" s="8">
        <v>45047</v>
      </c>
      <c r="H3" s="8">
        <v>45078</v>
      </c>
      <c r="I3" s="8">
        <v>45108</v>
      </c>
      <c r="J3" s="8">
        <v>45139</v>
      </c>
      <c r="K3" s="8">
        <v>45170</v>
      </c>
      <c r="L3" s="8">
        <v>45200</v>
      </c>
      <c r="M3" s="8">
        <v>45231</v>
      </c>
      <c r="N3" s="8">
        <v>45261</v>
      </c>
      <c r="O3" s="30" t="s">
        <v>176</v>
      </c>
    </row>
    <row r="4" spans="1:15">
      <c r="A4" s="2"/>
      <c r="B4" s="2" t="s">
        <v>15</v>
      </c>
      <c r="C4" s="12">
        <f>SUM(C5)</f>
        <v>0</v>
      </c>
      <c r="D4" s="12">
        <f t="shared" ref="D4:N4" si="0">SUM(D5)</f>
        <v>0</v>
      </c>
      <c r="E4" s="12">
        <f t="shared" si="0"/>
        <v>500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2000</v>
      </c>
      <c r="L4" s="12">
        <f t="shared" si="0"/>
        <v>3500</v>
      </c>
      <c r="M4" s="12">
        <f t="shared" si="0"/>
        <v>500</v>
      </c>
      <c r="N4" s="12">
        <f t="shared" si="0"/>
        <v>0</v>
      </c>
      <c r="O4" s="12">
        <f>SUM(C4:N4)</f>
        <v>6500</v>
      </c>
    </row>
    <row r="5" spans="1:15">
      <c r="A5" s="4" t="s">
        <v>177</v>
      </c>
      <c r="B5" s="4" t="s">
        <v>178</v>
      </c>
      <c r="C5" s="10"/>
      <c r="D5" s="10"/>
      <c r="E5" s="10">
        <v>500</v>
      </c>
      <c r="F5" s="10"/>
      <c r="G5" s="10"/>
      <c r="H5" s="10"/>
      <c r="I5" s="10"/>
      <c r="J5" s="10"/>
      <c r="K5" s="10">
        <v>2000</v>
      </c>
      <c r="L5" s="10">
        <v>3500</v>
      </c>
      <c r="M5" s="10">
        <v>500</v>
      </c>
      <c r="N5" s="10"/>
      <c r="O5" s="10">
        <v>10000</v>
      </c>
    </row>
    <row r="6" spans="1:15">
      <c r="A6" s="6"/>
      <c r="B6" s="6" t="s">
        <v>4</v>
      </c>
      <c r="C6" s="13">
        <f>SUM(C5)</f>
        <v>0</v>
      </c>
      <c r="D6" s="13">
        <f t="shared" ref="D6:N6" si="1">SUM(D5)</f>
        <v>0</v>
      </c>
      <c r="E6" s="13">
        <f t="shared" si="1"/>
        <v>500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2000</v>
      </c>
      <c r="L6" s="13">
        <f t="shared" si="1"/>
        <v>3500</v>
      </c>
      <c r="M6" s="13">
        <f t="shared" si="1"/>
        <v>500</v>
      </c>
      <c r="N6" s="13">
        <f t="shared" si="1"/>
        <v>0</v>
      </c>
      <c r="O6" s="13">
        <f>SUM(C6:N6)</f>
        <v>6500</v>
      </c>
    </row>
    <row r="7" spans="1:15">
      <c r="A7" s="2"/>
      <c r="B7" s="2" t="s">
        <v>41</v>
      </c>
      <c r="C7" s="12">
        <f t="shared" ref="C7:N7" si="2">SUM(C8:C14)</f>
        <v>0</v>
      </c>
      <c r="D7" s="12">
        <f t="shared" si="2"/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>SUM(C7:N7)</f>
        <v>0</v>
      </c>
    </row>
    <row r="8" spans="1:15">
      <c r="A8" s="4" t="s">
        <v>181</v>
      </c>
      <c r="B8" s="4" t="s">
        <v>182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f t="shared" ref="O8:O14" si="3">SUM(C8:N8)</f>
        <v>0</v>
      </c>
    </row>
    <row r="9" spans="1:15">
      <c r="A9" s="4" t="s">
        <v>183</v>
      </c>
      <c r="B9" s="4" t="s">
        <v>184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3"/>
        <v>0</v>
      </c>
    </row>
    <row r="10" spans="1:15">
      <c r="A10" s="4" t="s">
        <v>44</v>
      </c>
      <c r="B10" s="4" t="s">
        <v>45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3"/>
        <v>0</v>
      </c>
    </row>
    <row r="11" spans="1:15">
      <c r="A11" s="4" t="s">
        <v>48</v>
      </c>
      <c r="B11" s="4" t="s">
        <v>219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3"/>
        <v>0</v>
      </c>
    </row>
    <row r="12" spans="1:15">
      <c r="A12" s="4" t="s">
        <v>187</v>
      </c>
      <c r="B12" s="4" t="s">
        <v>188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3"/>
        <v>0</v>
      </c>
    </row>
    <row r="13" spans="1:15">
      <c r="A13" s="4" t="s">
        <v>189</v>
      </c>
      <c r="B13" s="4" t="s">
        <v>190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3"/>
        <v>0</v>
      </c>
    </row>
    <row r="14" spans="1:15">
      <c r="A14" s="4" t="s">
        <v>50</v>
      </c>
      <c r="B14" s="4" t="s">
        <v>51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3"/>
        <v>0</v>
      </c>
    </row>
    <row r="15" spans="1:15">
      <c r="A15" s="2"/>
      <c r="B15" s="2" t="s">
        <v>52</v>
      </c>
      <c r="C15" s="12">
        <f>SUM(C16:C20)</f>
        <v>0</v>
      </c>
      <c r="D15" s="12">
        <f t="shared" ref="D15:N15" si="4">SUM(D16:D20)</f>
        <v>0</v>
      </c>
      <c r="E15" s="12">
        <f t="shared" si="4"/>
        <v>2000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  <c r="M15" s="12">
        <f t="shared" si="4"/>
        <v>0</v>
      </c>
      <c r="N15" s="12">
        <f t="shared" si="4"/>
        <v>0</v>
      </c>
      <c r="O15" s="12">
        <f t="shared" ref="O15:O21" si="5">SUM(C15:N15)</f>
        <v>2000</v>
      </c>
    </row>
    <row r="16" spans="1:15">
      <c r="A16" s="4" t="s">
        <v>55</v>
      </c>
      <c r="B16" s="4" t="s">
        <v>56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5"/>
        <v>0</v>
      </c>
    </row>
    <row r="17" spans="1:15">
      <c r="A17" s="4" t="s">
        <v>63</v>
      </c>
      <c r="B17" s="4" t="s">
        <v>64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5"/>
        <v>0</v>
      </c>
    </row>
    <row r="18" spans="1:15">
      <c r="A18" s="4" t="s">
        <v>69</v>
      </c>
      <c r="B18" s="4" t="s">
        <v>70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5"/>
        <v>0</v>
      </c>
    </row>
    <row r="19" spans="1:15">
      <c r="A19" s="4" t="s">
        <v>75</v>
      </c>
      <c r="B19" s="4" t="s">
        <v>76</v>
      </c>
      <c r="C19" s="10"/>
      <c r="D19" s="10"/>
      <c r="E19" s="10">
        <v>2000</v>
      </c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5"/>
        <v>2000</v>
      </c>
    </row>
    <row r="20" spans="1:15">
      <c r="A20" s="4" t="s">
        <v>77</v>
      </c>
      <c r="B20" s="4" t="s">
        <v>78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>
        <f t="shared" si="5"/>
        <v>0</v>
      </c>
    </row>
    <row r="21" spans="1:15">
      <c r="A21" s="2"/>
      <c r="B21" s="2" t="s">
        <v>79</v>
      </c>
      <c r="C21" s="12">
        <f>SUM(C22:C27)</f>
        <v>0</v>
      </c>
      <c r="D21" s="12">
        <f t="shared" ref="D21:N21" si="6">SUM(D22:D27)</f>
        <v>8000</v>
      </c>
      <c r="E21" s="12">
        <f t="shared" si="6"/>
        <v>0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2000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5"/>
        <v>10000</v>
      </c>
    </row>
    <row r="22" spans="1:15">
      <c r="A22" s="4" t="s">
        <v>210</v>
      </c>
      <c r="B22" s="4" t="s">
        <v>211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>
        <f t="shared" ref="O22:O27" si="7">SUM(C22:N22)</f>
        <v>0</v>
      </c>
    </row>
    <row r="23" spans="1:15">
      <c r="A23" s="4" t="s">
        <v>86</v>
      </c>
      <c r="B23" s="4" t="s">
        <v>212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7"/>
        <v>0</v>
      </c>
    </row>
    <row r="24" spans="1:15">
      <c r="A24" s="4" t="s">
        <v>106</v>
      </c>
      <c r="B24" s="4" t="s">
        <v>107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7"/>
        <v>0</v>
      </c>
    </row>
    <row r="25" spans="1:15">
      <c r="A25" s="4" t="s">
        <v>112</v>
      </c>
      <c r="B25" s="4" t="s">
        <v>113</v>
      </c>
      <c r="C25" s="10"/>
      <c r="D25" s="10">
        <v>8000</v>
      </c>
      <c r="E25" s="10"/>
      <c r="F25" s="10"/>
      <c r="G25" s="10"/>
      <c r="H25" s="10"/>
      <c r="I25" s="10"/>
      <c r="J25" s="10"/>
      <c r="K25" s="10">
        <v>2000</v>
      </c>
      <c r="L25" s="10"/>
      <c r="M25" s="10"/>
      <c r="N25" s="10"/>
      <c r="O25" s="11">
        <f t="shared" si="7"/>
        <v>10000</v>
      </c>
    </row>
    <row r="26" spans="1:15">
      <c r="A26" s="4" t="s">
        <v>151</v>
      </c>
      <c r="B26" s="4" t="s">
        <v>152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>
        <f t="shared" si="7"/>
        <v>0</v>
      </c>
    </row>
    <row r="27" spans="1:15">
      <c r="A27" s="4" t="s">
        <v>216</v>
      </c>
      <c r="B27" s="4" t="s">
        <v>217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7"/>
        <v>0</v>
      </c>
    </row>
    <row r="28" spans="1:15">
      <c r="A28" s="6"/>
      <c r="B28" s="6" t="s">
        <v>167</v>
      </c>
      <c r="C28" s="13">
        <f t="shared" ref="C28:O28" si="8">SUM(C7+C15+C21)</f>
        <v>0</v>
      </c>
      <c r="D28" s="13">
        <f t="shared" si="8"/>
        <v>8000</v>
      </c>
      <c r="E28" s="13">
        <f t="shared" si="8"/>
        <v>2000</v>
      </c>
      <c r="F28" s="13">
        <f t="shared" si="8"/>
        <v>0</v>
      </c>
      <c r="G28" s="13">
        <f t="shared" si="8"/>
        <v>0</v>
      </c>
      <c r="H28" s="13">
        <f t="shared" si="8"/>
        <v>0</v>
      </c>
      <c r="I28" s="13">
        <f t="shared" si="8"/>
        <v>0</v>
      </c>
      <c r="J28" s="13">
        <f t="shared" si="8"/>
        <v>0</v>
      </c>
      <c r="K28" s="13">
        <f t="shared" si="8"/>
        <v>2000</v>
      </c>
      <c r="L28" s="13">
        <f t="shared" si="8"/>
        <v>0</v>
      </c>
      <c r="M28" s="13">
        <f t="shared" si="8"/>
        <v>0</v>
      </c>
      <c r="N28" s="13">
        <f t="shared" si="8"/>
        <v>0</v>
      </c>
      <c r="O28" s="13">
        <f t="shared" si="8"/>
        <v>12000</v>
      </c>
    </row>
    <row r="29" spans="1:15">
      <c r="A29" s="6"/>
      <c r="B29" s="6" t="s">
        <v>168</v>
      </c>
      <c r="C29" s="13">
        <f t="shared" ref="C29:O29" si="9">SUM(C6-C28)</f>
        <v>0</v>
      </c>
      <c r="D29" s="13">
        <f t="shared" si="9"/>
        <v>-8000</v>
      </c>
      <c r="E29" s="13">
        <f t="shared" si="9"/>
        <v>-1500</v>
      </c>
      <c r="F29" s="13">
        <f t="shared" si="9"/>
        <v>0</v>
      </c>
      <c r="G29" s="13">
        <f t="shared" si="9"/>
        <v>0</v>
      </c>
      <c r="H29" s="13">
        <f t="shared" si="9"/>
        <v>0</v>
      </c>
      <c r="I29" s="13">
        <f t="shared" si="9"/>
        <v>0</v>
      </c>
      <c r="J29" s="13">
        <f t="shared" si="9"/>
        <v>0</v>
      </c>
      <c r="K29" s="13">
        <f t="shared" si="9"/>
        <v>0</v>
      </c>
      <c r="L29" s="13">
        <f t="shared" si="9"/>
        <v>3500</v>
      </c>
      <c r="M29" s="13">
        <f t="shared" si="9"/>
        <v>500</v>
      </c>
      <c r="N29" s="13">
        <f t="shared" si="9"/>
        <v>0</v>
      </c>
      <c r="O29" s="13">
        <f t="shared" si="9"/>
        <v>-5500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CF6E-577F-4BAE-80CA-457E1EC96E50}">
  <dimension ref="A1:O29"/>
  <sheetViews>
    <sheetView workbookViewId="0">
      <selection activeCell="B22" sqref="B22"/>
    </sheetView>
  </sheetViews>
  <sheetFormatPr defaultColWidth="11.42578125" defaultRowHeight="15"/>
  <cols>
    <col min="1" max="1" width="10.7109375" bestFit="1" customWidth="1"/>
    <col min="2" max="2" width="31.7109375" bestFit="1" customWidth="1"/>
    <col min="3" max="15" width="8.85546875" customWidth="1"/>
  </cols>
  <sheetData>
    <row r="1" spans="1:15">
      <c r="A1" s="14" t="s">
        <v>12</v>
      </c>
    </row>
    <row r="3" spans="1:15">
      <c r="A3" s="1" t="s">
        <v>0</v>
      </c>
      <c r="B3" s="1" t="s">
        <v>1</v>
      </c>
      <c r="C3" s="8">
        <v>44562</v>
      </c>
      <c r="D3" s="8">
        <v>44593</v>
      </c>
      <c r="E3" s="8">
        <v>44621</v>
      </c>
      <c r="F3" s="8">
        <v>44652</v>
      </c>
      <c r="G3" s="8">
        <v>44682</v>
      </c>
      <c r="H3" s="8">
        <v>44713</v>
      </c>
      <c r="I3" s="8">
        <v>44743</v>
      </c>
      <c r="J3" s="8">
        <v>44774</v>
      </c>
      <c r="K3" s="8">
        <v>44805</v>
      </c>
      <c r="L3" s="8">
        <v>44835</v>
      </c>
      <c r="M3" s="8">
        <v>44866</v>
      </c>
      <c r="N3" s="8">
        <v>44896</v>
      </c>
      <c r="O3" s="1" t="s">
        <v>2</v>
      </c>
    </row>
    <row r="4" spans="1:15">
      <c r="A4" s="2"/>
      <c r="B4" s="2" t="s">
        <v>15</v>
      </c>
      <c r="C4" s="3">
        <f>SUM(C5)</f>
        <v>0</v>
      </c>
      <c r="D4" s="3">
        <f t="shared" ref="D4:N4" si="0">SUM(D5)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>SUM(C4:N4)</f>
        <v>0</v>
      </c>
    </row>
    <row r="5" spans="1:15">
      <c r="A5" s="4" t="s">
        <v>177</v>
      </c>
      <c r="B5" s="4" t="s">
        <v>178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f>SUM(C5:N5)</f>
        <v>0</v>
      </c>
    </row>
    <row r="6" spans="1:15">
      <c r="A6" s="6"/>
      <c r="B6" s="6" t="s">
        <v>4</v>
      </c>
      <c r="C6" s="7">
        <f>SUM(C5)</f>
        <v>0</v>
      </c>
      <c r="D6" s="7">
        <f t="shared" ref="D6:N6" si="1">SUM(D5)</f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>SUM(C6:N6)</f>
        <v>0</v>
      </c>
    </row>
    <row r="7" spans="1:15">
      <c r="A7" s="2"/>
      <c r="B7" s="2" t="s">
        <v>41</v>
      </c>
      <c r="C7" s="3">
        <f t="shared" ref="C7:N7" si="2">SUM(C8:C14)</f>
        <v>0</v>
      </c>
      <c r="D7" s="3">
        <f t="shared" si="2"/>
        <v>0</v>
      </c>
      <c r="E7" s="3">
        <f t="shared" si="2"/>
        <v>0</v>
      </c>
      <c r="F7" s="3">
        <f t="shared" si="2"/>
        <v>0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2000</v>
      </c>
      <c r="L7" s="3">
        <f t="shared" si="2"/>
        <v>0</v>
      </c>
      <c r="M7" s="3">
        <f t="shared" si="2"/>
        <v>0</v>
      </c>
      <c r="N7" s="3">
        <f t="shared" si="2"/>
        <v>0</v>
      </c>
      <c r="O7" s="3">
        <f>SUM(C7:N7)</f>
        <v>2000</v>
      </c>
    </row>
    <row r="8" spans="1:15">
      <c r="A8" s="4" t="s">
        <v>181</v>
      </c>
      <c r="B8" s="4" t="s">
        <v>182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>
        <f t="shared" ref="O8:O14" si="3">SUM(C8:N8)</f>
        <v>0</v>
      </c>
    </row>
    <row r="9" spans="1:15">
      <c r="A9" s="4" t="s">
        <v>183</v>
      </c>
      <c r="B9" s="4" t="s">
        <v>184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>
        <f t="shared" si="3"/>
        <v>0</v>
      </c>
    </row>
    <row r="10" spans="1:15">
      <c r="A10" s="4" t="s">
        <v>44</v>
      </c>
      <c r="B10" s="4" t="s">
        <v>45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>
        <f t="shared" si="3"/>
        <v>0</v>
      </c>
    </row>
    <row r="11" spans="1:15">
      <c r="A11" s="4" t="s">
        <v>48</v>
      </c>
      <c r="B11" s="4" t="s">
        <v>49</v>
      </c>
      <c r="C11" s="5"/>
      <c r="D11" s="5"/>
      <c r="E11" s="5"/>
      <c r="F11" s="5"/>
      <c r="G11" s="5"/>
      <c r="H11" s="5"/>
      <c r="I11" s="5"/>
      <c r="J11" s="5"/>
      <c r="K11" s="5">
        <v>2000</v>
      </c>
      <c r="L11" s="5"/>
      <c r="M11" s="5"/>
      <c r="N11" s="5"/>
      <c r="O11" s="9">
        <f t="shared" si="3"/>
        <v>2000</v>
      </c>
    </row>
    <row r="12" spans="1:15">
      <c r="A12" s="4" t="s">
        <v>187</v>
      </c>
      <c r="B12" s="4" t="s">
        <v>188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>
        <f t="shared" si="3"/>
        <v>0</v>
      </c>
    </row>
    <row r="13" spans="1:15">
      <c r="A13" s="4" t="s">
        <v>189</v>
      </c>
      <c r="B13" s="4" t="s">
        <v>190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9">
        <f t="shared" si="3"/>
        <v>0</v>
      </c>
    </row>
    <row r="14" spans="1:15">
      <c r="A14" s="4" t="s">
        <v>50</v>
      </c>
      <c r="B14" s="4" t="s">
        <v>51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9">
        <f t="shared" si="3"/>
        <v>0</v>
      </c>
    </row>
    <row r="15" spans="1:15">
      <c r="A15" s="2"/>
      <c r="B15" s="2" t="s">
        <v>52</v>
      </c>
      <c r="C15" s="3">
        <f>SUM(C16:C20)</f>
        <v>0</v>
      </c>
      <c r="D15" s="3">
        <f t="shared" ref="D15:N15" si="4">SUM(D16:D20)</f>
        <v>0</v>
      </c>
      <c r="E15" s="3">
        <f t="shared" si="4"/>
        <v>0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 t="shared" si="4"/>
        <v>0</v>
      </c>
      <c r="N15" s="3">
        <f t="shared" si="4"/>
        <v>0</v>
      </c>
      <c r="O15" s="3">
        <f t="shared" ref="O15:O21" si="5">SUM(C15:N15)</f>
        <v>0</v>
      </c>
    </row>
    <row r="16" spans="1:15">
      <c r="A16" s="4" t="s">
        <v>55</v>
      </c>
      <c r="B16" s="4" t="s">
        <v>56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">
        <f t="shared" si="5"/>
        <v>0</v>
      </c>
    </row>
    <row r="17" spans="1:15">
      <c r="A17" s="4" t="s">
        <v>63</v>
      </c>
      <c r="B17" s="4" t="s">
        <v>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">
        <f t="shared" si="5"/>
        <v>0</v>
      </c>
    </row>
    <row r="18" spans="1:15">
      <c r="A18" s="4" t="s">
        <v>69</v>
      </c>
      <c r="B18" s="4" t="s">
        <v>70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>
        <f t="shared" si="5"/>
        <v>0</v>
      </c>
    </row>
    <row r="19" spans="1:15">
      <c r="A19" s="4" t="s">
        <v>75</v>
      </c>
      <c r="B19" s="4" t="s">
        <v>76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9">
        <f t="shared" si="5"/>
        <v>0</v>
      </c>
    </row>
    <row r="20" spans="1:15">
      <c r="A20" s="4" t="s">
        <v>77</v>
      </c>
      <c r="B20" s="4" t="s">
        <v>78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>
        <f t="shared" si="5"/>
        <v>0</v>
      </c>
    </row>
    <row r="21" spans="1:15">
      <c r="A21" s="2"/>
      <c r="B21" s="2" t="s">
        <v>79</v>
      </c>
      <c r="C21" s="3">
        <f>SUM(C22:C27)</f>
        <v>0</v>
      </c>
      <c r="D21" s="3">
        <f t="shared" ref="D21:N21" si="6">SUM(D22:D27)</f>
        <v>0</v>
      </c>
      <c r="E21" s="3">
        <f t="shared" si="6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3">
        <f t="shared" si="6"/>
        <v>0</v>
      </c>
      <c r="K21" s="3">
        <f t="shared" si="6"/>
        <v>2000</v>
      </c>
      <c r="L21" s="3">
        <f t="shared" si="6"/>
        <v>0</v>
      </c>
      <c r="M21" s="3">
        <f t="shared" si="6"/>
        <v>0</v>
      </c>
      <c r="N21" s="3">
        <f t="shared" si="6"/>
        <v>0</v>
      </c>
      <c r="O21" s="3">
        <f t="shared" si="5"/>
        <v>2000</v>
      </c>
    </row>
    <row r="22" spans="1:15">
      <c r="A22" s="4" t="s">
        <v>210</v>
      </c>
      <c r="B22" s="4" t="s">
        <v>211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>
        <f t="shared" ref="O22:O27" si="7">SUM(C22:N22)</f>
        <v>0</v>
      </c>
    </row>
    <row r="23" spans="1:15">
      <c r="A23" s="4" t="s">
        <v>86</v>
      </c>
      <c r="B23" s="4" t="s">
        <v>212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>
        <f t="shared" si="7"/>
        <v>0</v>
      </c>
    </row>
    <row r="24" spans="1:15">
      <c r="A24" s="4" t="s">
        <v>106</v>
      </c>
      <c r="B24" s="4" t="s">
        <v>107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>
        <f t="shared" si="7"/>
        <v>0</v>
      </c>
    </row>
    <row r="25" spans="1:15">
      <c r="A25" s="4" t="s">
        <v>112</v>
      </c>
      <c r="B25" s="4" t="s">
        <v>113</v>
      </c>
      <c r="C25" s="5"/>
      <c r="D25" s="5"/>
      <c r="E25" s="5"/>
      <c r="F25" s="5"/>
      <c r="G25" s="5"/>
      <c r="H25" s="5"/>
      <c r="I25" s="5"/>
      <c r="J25" s="5"/>
      <c r="K25" s="5">
        <v>2000</v>
      </c>
      <c r="L25" s="5"/>
      <c r="M25" s="5"/>
      <c r="N25" s="5"/>
      <c r="O25" s="9">
        <f t="shared" si="7"/>
        <v>2000</v>
      </c>
    </row>
    <row r="26" spans="1:15">
      <c r="A26" s="4" t="s">
        <v>151</v>
      </c>
      <c r="B26" s="4" t="s">
        <v>152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9">
        <f t="shared" si="7"/>
        <v>0</v>
      </c>
    </row>
    <row r="27" spans="1:15">
      <c r="A27" s="4" t="s">
        <v>216</v>
      </c>
      <c r="B27" s="4" t="s">
        <v>217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9">
        <f t="shared" si="7"/>
        <v>0</v>
      </c>
    </row>
    <row r="28" spans="1:15">
      <c r="A28" s="6"/>
      <c r="B28" s="6" t="s">
        <v>167</v>
      </c>
      <c r="C28" s="7">
        <f t="shared" ref="C28:O28" si="8">SUM(C7+C15+C21)</f>
        <v>0</v>
      </c>
      <c r="D28" s="7">
        <f t="shared" si="8"/>
        <v>0</v>
      </c>
      <c r="E28" s="7">
        <f t="shared" si="8"/>
        <v>0</v>
      </c>
      <c r="F28" s="7">
        <f t="shared" si="8"/>
        <v>0</v>
      </c>
      <c r="G28" s="7">
        <f t="shared" si="8"/>
        <v>0</v>
      </c>
      <c r="H28" s="7">
        <f t="shared" si="8"/>
        <v>0</v>
      </c>
      <c r="I28" s="7">
        <f t="shared" si="8"/>
        <v>0</v>
      </c>
      <c r="J28" s="7">
        <f t="shared" si="8"/>
        <v>0</v>
      </c>
      <c r="K28" s="7">
        <f t="shared" si="8"/>
        <v>4000</v>
      </c>
      <c r="L28" s="7">
        <f t="shared" si="8"/>
        <v>0</v>
      </c>
      <c r="M28" s="7">
        <f t="shared" si="8"/>
        <v>0</v>
      </c>
      <c r="N28" s="7">
        <f t="shared" si="8"/>
        <v>0</v>
      </c>
      <c r="O28" s="7">
        <f t="shared" si="8"/>
        <v>4000</v>
      </c>
    </row>
    <row r="29" spans="1:15">
      <c r="A29" s="6"/>
      <c r="B29" s="6" t="s">
        <v>168</v>
      </c>
      <c r="C29" s="7">
        <f t="shared" ref="C29:O29" si="9">SUM(C6-C28)</f>
        <v>0</v>
      </c>
      <c r="D29" s="7">
        <f t="shared" si="9"/>
        <v>0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7">
        <f t="shared" si="9"/>
        <v>0</v>
      </c>
      <c r="I29" s="7">
        <f t="shared" si="9"/>
        <v>0</v>
      </c>
      <c r="J29" s="7">
        <f t="shared" si="9"/>
        <v>0</v>
      </c>
      <c r="K29" s="7">
        <f t="shared" si="9"/>
        <v>-4000</v>
      </c>
      <c r="L29" s="7">
        <f t="shared" si="9"/>
        <v>0</v>
      </c>
      <c r="M29" s="7">
        <f t="shared" si="9"/>
        <v>0</v>
      </c>
      <c r="N29" s="7">
        <f t="shared" si="9"/>
        <v>0</v>
      </c>
      <c r="O29" s="7">
        <f t="shared" si="9"/>
        <v>-4000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BE33-F4B3-4F03-A406-4B38117448E3}">
  <dimension ref="A3:P31"/>
  <sheetViews>
    <sheetView topLeftCell="A12" workbookViewId="0">
      <selection activeCell="D16" sqref="D16"/>
    </sheetView>
  </sheetViews>
  <sheetFormatPr defaultColWidth="11.42578125" defaultRowHeight="15"/>
  <cols>
    <col min="2" max="2" width="31.7109375" bestFit="1" customWidth="1"/>
  </cols>
  <sheetData>
    <row r="3" spans="1:16">
      <c r="A3" s="1" t="s">
        <v>0</v>
      </c>
      <c r="B3" s="1" t="s">
        <v>1</v>
      </c>
      <c r="C3" s="8">
        <v>44927</v>
      </c>
      <c r="D3" s="8">
        <v>44958</v>
      </c>
      <c r="E3" s="8">
        <v>44986</v>
      </c>
      <c r="F3" s="8">
        <v>45017</v>
      </c>
      <c r="G3" s="8">
        <v>45047</v>
      </c>
      <c r="H3" s="8">
        <v>45078</v>
      </c>
      <c r="I3" s="8">
        <v>45108</v>
      </c>
      <c r="J3" s="8">
        <v>45139</v>
      </c>
      <c r="K3" s="8">
        <v>45170</v>
      </c>
      <c r="L3" s="8">
        <v>45200</v>
      </c>
      <c r="M3" s="8">
        <v>45231</v>
      </c>
      <c r="N3" s="8">
        <v>45261</v>
      </c>
      <c r="O3" s="1" t="s">
        <v>2</v>
      </c>
    </row>
    <row r="4" spans="1:16">
      <c r="A4" s="2"/>
      <c r="B4" s="2" t="s">
        <v>15</v>
      </c>
      <c r="C4" s="32">
        <f t="shared" ref="C4:N4" si="0">SUM(C5:C5)</f>
        <v>1000</v>
      </c>
      <c r="D4" s="32">
        <f t="shared" si="0"/>
        <v>1000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>SUM(H5:H5)</f>
        <v>5000</v>
      </c>
      <c r="I4" s="32">
        <f>SUM(I5:I5)</f>
        <v>30000</v>
      </c>
      <c r="J4" s="32">
        <f t="shared" si="0"/>
        <v>8000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>SUM(C4:N4)</f>
        <v>45000</v>
      </c>
    </row>
    <row r="5" spans="1:16">
      <c r="A5" s="4" t="s">
        <v>177</v>
      </c>
      <c r="B5" s="4" t="s">
        <v>220</v>
      </c>
      <c r="C5" s="33">
        <v>1000</v>
      </c>
      <c r="D5" s="34">
        <v>1000</v>
      </c>
      <c r="E5" s="33"/>
      <c r="F5" s="33"/>
      <c r="G5" s="33"/>
      <c r="H5" s="33">
        <v>5000</v>
      </c>
      <c r="I5" s="33">
        <v>30000</v>
      </c>
      <c r="J5" s="33">
        <v>8000</v>
      </c>
      <c r="K5" s="33"/>
      <c r="L5" s="33"/>
      <c r="M5" s="33"/>
      <c r="N5" s="33"/>
      <c r="O5" s="33">
        <f>SUM(C5:N5)</f>
        <v>45000</v>
      </c>
      <c r="P5" t="s">
        <v>221</v>
      </c>
    </row>
    <row r="6" spans="1:16">
      <c r="A6" s="6"/>
      <c r="B6" s="6" t="s">
        <v>4</v>
      </c>
      <c r="C6" s="35">
        <f t="shared" ref="C6:O6" si="1">SUM(C4)</f>
        <v>1000</v>
      </c>
      <c r="D6" s="35">
        <f t="shared" si="1"/>
        <v>1000</v>
      </c>
      <c r="E6" s="35">
        <f t="shared" si="1"/>
        <v>0</v>
      </c>
      <c r="F6" s="35">
        <f t="shared" si="1"/>
        <v>0</v>
      </c>
      <c r="G6" s="35">
        <f t="shared" si="1"/>
        <v>0</v>
      </c>
      <c r="H6" s="35">
        <f t="shared" si="1"/>
        <v>5000</v>
      </c>
      <c r="I6" s="35">
        <f t="shared" si="1"/>
        <v>30000</v>
      </c>
      <c r="J6" s="35">
        <f t="shared" si="1"/>
        <v>8000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35">
        <f t="shared" si="1"/>
        <v>45000</v>
      </c>
    </row>
    <row r="7" spans="1:16">
      <c r="A7" s="2"/>
      <c r="B7" s="2" t="s">
        <v>41</v>
      </c>
      <c r="C7" s="32">
        <f t="shared" ref="C7:N7" si="2">SUM(C8:C14)</f>
        <v>500</v>
      </c>
      <c r="D7" s="32">
        <f t="shared" si="2"/>
        <v>500</v>
      </c>
      <c r="E7" s="32">
        <f t="shared" si="2"/>
        <v>500</v>
      </c>
      <c r="F7" s="32">
        <f t="shared" si="2"/>
        <v>500</v>
      </c>
      <c r="G7" s="32">
        <f t="shared" si="2"/>
        <v>500</v>
      </c>
      <c r="H7" s="32">
        <f t="shared" si="2"/>
        <v>500</v>
      </c>
      <c r="I7" s="32">
        <f t="shared" si="2"/>
        <v>500</v>
      </c>
      <c r="J7" s="32">
        <f t="shared" si="2"/>
        <v>500</v>
      </c>
      <c r="K7" s="32">
        <f t="shared" si="2"/>
        <v>500</v>
      </c>
      <c r="L7" s="32">
        <f t="shared" si="2"/>
        <v>500</v>
      </c>
      <c r="M7" s="32">
        <f t="shared" si="2"/>
        <v>500</v>
      </c>
      <c r="N7" s="32">
        <f t="shared" si="2"/>
        <v>500</v>
      </c>
      <c r="O7" s="32">
        <f t="shared" ref="O7:O29" si="3">SUM(C7:N7)</f>
        <v>6000</v>
      </c>
    </row>
    <row r="8" spans="1:16">
      <c r="A8" s="4" t="s">
        <v>181</v>
      </c>
      <c r="B8" s="4" t="s">
        <v>182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6">
        <f t="shared" si="3"/>
        <v>0</v>
      </c>
    </row>
    <row r="9" spans="1:16">
      <c r="A9" s="4" t="s">
        <v>183</v>
      </c>
      <c r="B9" s="4" t="s">
        <v>184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6">
        <f t="shared" si="3"/>
        <v>0</v>
      </c>
    </row>
    <row r="10" spans="1:16">
      <c r="A10" s="4" t="s">
        <v>44</v>
      </c>
      <c r="B10" s="4" t="s">
        <v>45</v>
      </c>
      <c r="C10" s="33">
        <v>500</v>
      </c>
      <c r="D10" s="33">
        <v>500</v>
      </c>
      <c r="E10" s="33">
        <v>500</v>
      </c>
      <c r="F10" s="33">
        <v>500</v>
      </c>
      <c r="G10" s="33">
        <v>500</v>
      </c>
      <c r="H10" s="33">
        <v>500</v>
      </c>
      <c r="I10" s="33">
        <v>500</v>
      </c>
      <c r="J10" s="33">
        <v>500</v>
      </c>
      <c r="K10" s="33">
        <v>500</v>
      </c>
      <c r="L10" s="33">
        <v>500</v>
      </c>
      <c r="M10" s="33">
        <v>500</v>
      </c>
      <c r="N10" s="33">
        <v>500</v>
      </c>
      <c r="O10" s="36">
        <f t="shared" si="3"/>
        <v>6000</v>
      </c>
    </row>
    <row r="11" spans="1:16">
      <c r="A11" s="4" t="s">
        <v>185</v>
      </c>
      <c r="B11" s="4" t="s">
        <v>186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6">
        <f t="shared" si="3"/>
        <v>0</v>
      </c>
    </row>
    <row r="12" spans="1:16">
      <c r="A12" s="4" t="s">
        <v>187</v>
      </c>
      <c r="B12" s="4" t="s">
        <v>188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6">
        <f t="shared" si="3"/>
        <v>0</v>
      </c>
    </row>
    <row r="13" spans="1:16">
      <c r="A13" s="4" t="s">
        <v>189</v>
      </c>
      <c r="B13" s="4" t="s">
        <v>190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6">
        <f t="shared" si="3"/>
        <v>0</v>
      </c>
    </row>
    <row r="14" spans="1:16">
      <c r="A14" s="4" t="s">
        <v>50</v>
      </c>
      <c r="B14" s="4" t="s">
        <v>51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6">
        <f t="shared" si="3"/>
        <v>0</v>
      </c>
    </row>
    <row r="15" spans="1:16">
      <c r="A15" s="2"/>
      <c r="B15" s="2" t="s">
        <v>52</v>
      </c>
      <c r="C15" s="32">
        <f>SUM(C16:C22)</f>
        <v>9250</v>
      </c>
      <c r="D15" s="32">
        <f t="shared" ref="D15:N15" si="4">SUM(D16:D22)</f>
        <v>6921.6620000000003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6921.6620000000003</v>
      </c>
      <c r="J15" s="32">
        <f t="shared" si="4"/>
        <v>6921.6620000000003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32">
        <f t="shared" si="3"/>
        <v>30014.986000000001</v>
      </c>
    </row>
    <row r="16" spans="1:16">
      <c r="A16" s="4" t="s">
        <v>55</v>
      </c>
      <c r="B16" s="4" t="s">
        <v>56</v>
      </c>
      <c r="C16" s="33"/>
      <c r="D16" s="33">
        <v>5500</v>
      </c>
      <c r="E16" s="33"/>
      <c r="F16" s="33"/>
      <c r="G16" s="33"/>
      <c r="H16" s="33"/>
      <c r="I16" s="33">
        <v>5500</v>
      </c>
      <c r="J16" s="33">
        <v>5500</v>
      </c>
      <c r="K16" s="33"/>
      <c r="L16" s="33"/>
      <c r="M16" s="33"/>
      <c r="N16" s="33"/>
      <c r="O16" s="36">
        <f t="shared" si="3"/>
        <v>16500</v>
      </c>
    </row>
    <row r="17" spans="1:15">
      <c r="A17" s="4" t="s">
        <v>57</v>
      </c>
      <c r="B17" s="4" t="s">
        <v>58</v>
      </c>
      <c r="C17" s="33">
        <f>SUM(C16*0.102)</f>
        <v>0</v>
      </c>
      <c r="D17" s="33">
        <f t="shared" ref="D17:N17" si="5">SUM(D16*0.102)</f>
        <v>561</v>
      </c>
      <c r="E17" s="33">
        <f t="shared" si="5"/>
        <v>0</v>
      </c>
      <c r="F17" s="33">
        <f t="shared" si="5"/>
        <v>0</v>
      </c>
      <c r="G17" s="33">
        <f t="shared" si="5"/>
        <v>0</v>
      </c>
      <c r="H17" s="33">
        <f t="shared" si="5"/>
        <v>0</v>
      </c>
      <c r="I17" s="33">
        <f t="shared" si="5"/>
        <v>561</v>
      </c>
      <c r="J17" s="33">
        <f t="shared" si="5"/>
        <v>561</v>
      </c>
      <c r="K17" s="33">
        <f t="shared" si="5"/>
        <v>0</v>
      </c>
      <c r="L17" s="33">
        <f t="shared" si="5"/>
        <v>0</v>
      </c>
      <c r="M17" s="33">
        <f t="shared" si="5"/>
        <v>0</v>
      </c>
      <c r="N17" s="33">
        <f t="shared" si="5"/>
        <v>0</v>
      </c>
      <c r="O17" s="36">
        <f t="shared" si="3"/>
        <v>1683</v>
      </c>
    </row>
    <row r="18" spans="1:15">
      <c r="A18" s="4" t="s">
        <v>63</v>
      </c>
      <c r="B18" s="4" t="s">
        <v>64</v>
      </c>
      <c r="C18" s="33">
        <f>SUM(C16*0.142)</f>
        <v>0</v>
      </c>
      <c r="D18" s="33">
        <f t="shared" ref="D18:N18" si="6">SUM(D16*0.142)</f>
        <v>780.99999999999989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</v>
      </c>
      <c r="I18" s="33">
        <f t="shared" si="6"/>
        <v>780.99999999999989</v>
      </c>
      <c r="J18" s="33">
        <f t="shared" si="6"/>
        <v>780.99999999999989</v>
      </c>
      <c r="K18" s="33">
        <f t="shared" si="6"/>
        <v>0</v>
      </c>
      <c r="L18" s="33">
        <f t="shared" si="6"/>
        <v>0</v>
      </c>
      <c r="M18" s="33">
        <f t="shared" si="6"/>
        <v>0</v>
      </c>
      <c r="N18" s="33">
        <f t="shared" si="6"/>
        <v>0</v>
      </c>
      <c r="O18" s="36">
        <f t="shared" si="3"/>
        <v>2342.9999999999995</v>
      </c>
    </row>
    <row r="19" spans="1:15">
      <c r="A19" s="4" t="s">
        <v>65</v>
      </c>
      <c r="B19" s="4" t="s">
        <v>222</v>
      </c>
      <c r="C19" s="33">
        <f>SUM(C17*0.142)</f>
        <v>0</v>
      </c>
      <c r="D19" s="33">
        <f t="shared" ref="D19:N19" si="7">SUM(D17*0.142)</f>
        <v>79.661999999999992</v>
      </c>
      <c r="E19" s="33">
        <f t="shared" si="7"/>
        <v>0</v>
      </c>
      <c r="F19" s="33">
        <f t="shared" si="7"/>
        <v>0</v>
      </c>
      <c r="G19" s="33">
        <f t="shared" si="7"/>
        <v>0</v>
      </c>
      <c r="H19" s="33">
        <f t="shared" si="7"/>
        <v>0</v>
      </c>
      <c r="I19" s="33">
        <f t="shared" si="7"/>
        <v>79.661999999999992</v>
      </c>
      <c r="J19" s="33">
        <f t="shared" si="7"/>
        <v>79.661999999999992</v>
      </c>
      <c r="K19" s="33">
        <f t="shared" si="7"/>
        <v>0</v>
      </c>
      <c r="L19" s="33">
        <f t="shared" si="7"/>
        <v>0</v>
      </c>
      <c r="M19" s="33">
        <f t="shared" si="7"/>
        <v>0</v>
      </c>
      <c r="N19" s="33">
        <f t="shared" si="7"/>
        <v>0</v>
      </c>
      <c r="O19" s="36">
        <f t="shared" si="3"/>
        <v>238.98599999999999</v>
      </c>
    </row>
    <row r="20" spans="1:15">
      <c r="A20" s="4" t="s">
        <v>69</v>
      </c>
      <c r="B20" s="4" t="s">
        <v>70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6">
        <f t="shared" si="3"/>
        <v>0</v>
      </c>
    </row>
    <row r="21" spans="1:15">
      <c r="A21" s="4" t="s">
        <v>75</v>
      </c>
      <c r="B21" s="4" t="s">
        <v>76</v>
      </c>
      <c r="C21" s="33">
        <v>9250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6">
        <f t="shared" si="3"/>
        <v>9250</v>
      </c>
    </row>
    <row r="22" spans="1:15">
      <c r="A22" s="4" t="s">
        <v>77</v>
      </c>
      <c r="B22" s="4" t="s">
        <v>78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6">
        <f t="shared" si="3"/>
        <v>0</v>
      </c>
    </row>
    <row r="23" spans="1:15">
      <c r="A23" s="2"/>
      <c r="B23" s="2" t="s">
        <v>79</v>
      </c>
      <c r="C23" s="32">
        <f t="shared" ref="C23:N23" si="8">SUM(C24:C29)</f>
        <v>7820</v>
      </c>
      <c r="D23" s="32">
        <f t="shared" si="8"/>
        <v>18000</v>
      </c>
      <c r="E23" s="32">
        <f t="shared" si="8"/>
        <v>1000</v>
      </c>
      <c r="F23" s="32">
        <f t="shared" si="8"/>
        <v>25000</v>
      </c>
      <c r="G23" s="32">
        <f t="shared" si="8"/>
        <v>8000</v>
      </c>
      <c r="H23" s="32">
        <f t="shared" si="8"/>
        <v>10000</v>
      </c>
      <c r="I23" s="32">
        <f t="shared" si="8"/>
        <v>0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8"/>
        <v>1300</v>
      </c>
      <c r="O23" s="32">
        <f t="shared" si="3"/>
        <v>71120</v>
      </c>
    </row>
    <row r="24" spans="1:15">
      <c r="A24" s="4" t="s">
        <v>210</v>
      </c>
      <c r="B24" s="4" t="s">
        <v>211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6">
        <f t="shared" si="3"/>
        <v>0</v>
      </c>
    </row>
    <row r="25" spans="1:15">
      <c r="A25" s="4" t="s">
        <v>86</v>
      </c>
      <c r="B25" s="4" t="s">
        <v>212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6">
        <f t="shared" si="3"/>
        <v>0</v>
      </c>
    </row>
    <row r="26" spans="1:15">
      <c r="A26" s="4" t="s">
        <v>106</v>
      </c>
      <c r="B26" s="4" t="s">
        <v>107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>
        <f t="shared" si="3"/>
        <v>0</v>
      </c>
    </row>
    <row r="27" spans="1:15">
      <c r="A27" s="4" t="s">
        <v>112</v>
      </c>
      <c r="B27" s="4" t="s">
        <v>113</v>
      </c>
      <c r="C27" s="33">
        <v>5500</v>
      </c>
      <c r="D27" s="33">
        <v>18000</v>
      </c>
      <c r="E27" s="33">
        <v>1000</v>
      </c>
      <c r="F27" s="33">
        <v>25000</v>
      </c>
      <c r="G27" s="33">
        <v>8000</v>
      </c>
      <c r="H27" s="33">
        <v>10000</v>
      </c>
      <c r="I27" s="33"/>
      <c r="J27" s="33"/>
      <c r="K27" s="33"/>
      <c r="L27" s="33"/>
      <c r="M27" s="33"/>
      <c r="N27" s="33"/>
      <c r="O27" s="36">
        <f t="shared" si="3"/>
        <v>67500</v>
      </c>
    </row>
    <row r="28" spans="1:15">
      <c r="A28" s="4" t="s">
        <v>151</v>
      </c>
      <c r="B28" s="4" t="s">
        <v>152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6">
        <f t="shared" si="3"/>
        <v>0</v>
      </c>
    </row>
    <row r="29" spans="1:15">
      <c r="A29" s="4" t="s">
        <v>216</v>
      </c>
      <c r="B29" s="4" t="s">
        <v>223</v>
      </c>
      <c r="C29" s="33">
        <v>2320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>
        <v>1300</v>
      </c>
      <c r="O29" s="36">
        <f t="shared" si="3"/>
        <v>3620</v>
      </c>
    </row>
    <row r="30" spans="1:15">
      <c r="A30" s="6"/>
      <c r="B30" s="6" t="s">
        <v>167</v>
      </c>
      <c r="C30" s="35">
        <f>SUM(C7+C15+C23)</f>
        <v>17570</v>
      </c>
      <c r="D30" s="35">
        <f>SUM(D7+D15+D23)</f>
        <v>25421.662</v>
      </c>
      <c r="E30" s="35">
        <f>SUM(E7+E15+E23)</f>
        <v>1500</v>
      </c>
      <c r="F30" s="35">
        <f>SUM(F7+F15+F23)</f>
        <v>25500</v>
      </c>
      <c r="G30" s="35">
        <f>SUM(G7+G15+G23)</f>
        <v>8500</v>
      </c>
      <c r="H30" s="35">
        <f>SUM(H7+H15+H23)</f>
        <v>10500</v>
      </c>
      <c r="I30" s="35">
        <f>SUM(I7+I15+I23)</f>
        <v>7421.6620000000003</v>
      </c>
      <c r="J30" s="35">
        <f>SUM(J7+J15+J23)</f>
        <v>7421.6620000000003</v>
      </c>
      <c r="K30" s="35">
        <f>SUM(K7+K15+K23)</f>
        <v>500</v>
      </c>
      <c r="L30" s="35">
        <f>SUM(L7+L15+L23)</f>
        <v>500</v>
      </c>
      <c r="M30" s="35">
        <f>SUM(M7+M15+M23)</f>
        <v>500</v>
      </c>
      <c r="N30" s="35">
        <f>SUM(N7+N15+N23)</f>
        <v>1800</v>
      </c>
      <c r="O30" s="35">
        <f>SUM(O7+O15+O23)</f>
        <v>107134.986</v>
      </c>
    </row>
    <row r="31" spans="1:15">
      <c r="A31" s="6"/>
      <c r="B31" s="6" t="s">
        <v>168</v>
      </c>
      <c r="C31" s="35">
        <f>SUM(C6-C30)</f>
        <v>-16570</v>
      </c>
      <c r="D31" s="35">
        <f>SUM(D6-D30)</f>
        <v>-24421.662</v>
      </c>
      <c r="E31" s="35">
        <f>SUM(E6-E30)</f>
        <v>-1500</v>
      </c>
      <c r="F31" s="35">
        <f>SUM(F6-F30)</f>
        <v>-25500</v>
      </c>
      <c r="G31" s="35">
        <f>SUM(G6-G30)</f>
        <v>-8500</v>
      </c>
      <c r="H31" s="35">
        <f>SUM(H6-H30)</f>
        <v>-5500</v>
      </c>
      <c r="I31" s="35">
        <f>SUM(I6-I30)</f>
        <v>22578.338</v>
      </c>
      <c r="J31" s="35">
        <f>SUM(J6-J30)</f>
        <v>578.33799999999974</v>
      </c>
      <c r="K31" s="35">
        <f>SUM(K6-K30)</f>
        <v>-500</v>
      </c>
      <c r="L31" s="35">
        <f>SUM(L6-L30)</f>
        <v>-500</v>
      </c>
      <c r="M31" s="35">
        <f>SUM(M6-M30)</f>
        <v>-500</v>
      </c>
      <c r="N31" s="35">
        <f>SUM(N6-N30)</f>
        <v>-1800</v>
      </c>
      <c r="O31" s="35">
        <f>SUM(O6-O30)</f>
        <v>-62134.986000000004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CF326A2D3434BBE0612CC4EB91664" ma:contentTypeVersion="16" ma:contentTypeDescription="Opprett et nytt dokument." ma:contentTypeScope="" ma:versionID="9c7ca031def6a8ade55368119ad0d57f">
  <xsd:schema xmlns:xsd="http://www.w3.org/2001/XMLSchema" xmlns:xs="http://www.w3.org/2001/XMLSchema" xmlns:p="http://schemas.microsoft.com/office/2006/metadata/properties" xmlns:ns2="8483d6a8-8a66-4f6b-ba96-b260a341e441" xmlns:ns3="4d778467-fde9-4a41-80ae-8638cdef37c6" targetNamespace="http://schemas.microsoft.com/office/2006/metadata/properties" ma:root="true" ma:fieldsID="4f9c2011adf8a3cc302813e2dd084c09" ns2:_="" ns3:_="">
    <xsd:import namespace="8483d6a8-8a66-4f6b-ba96-b260a341e441"/>
    <xsd:import namespace="4d778467-fde9-4a41-80ae-8638cdef3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3d6a8-8a66-4f6b-ba96-b260a341e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6ac1f48a-fb88-4e83-98d3-1824b24f8d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78467-fde9-4a41-80ae-8638cdef3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3b8fb4-b19f-483a-a6e7-9cc5f967dbd2}" ma:internalName="TaxCatchAll" ma:showField="CatchAllData" ma:web="4d778467-fde9-4a41-80ae-8638cdef3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83d6a8-8a66-4f6b-ba96-b260a341e441">
      <Terms xmlns="http://schemas.microsoft.com/office/infopath/2007/PartnerControls"/>
    </lcf76f155ced4ddcb4097134ff3c332f>
    <TaxCatchAll xmlns="4d778467-fde9-4a41-80ae-8638cdef37c6" xsi:nil="true"/>
  </documentManagement>
</p:properties>
</file>

<file path=customXml/itemProps1.xml><?xml version="1.0" encoding="utf-8"?>
<ds:datastoreItem xmlns:ds="http://schemas.openxmlformats.org/officeDocument/2006/customXml" ds:itemID="{210EB65B-8BC1-4531-89E0-9153369346F9}"/>
</file>

<file path=customXml/itemProps2.xml><?xml version="1.0" encoding="utf-8"?>
<ds:datastoreItem xmlns:ds="http://schemas.openxmlformats.org/officeDocument/2006/customXml" ds:itemID="{10D32B20-8AB7-473D-B764-1DD661DDDDB4}"/>
</file>

<file path=customXml/itemProps3.xml><?xml version="1.0" encoding="utf-8"?>
<ds:datastoreItem xmlns:ds="http://schemas.openxmlformats.org/officeDocument/2006/customXml" ds:itemID="{ED315777-668C-4DA4-8371-F2914B368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Materialforvalter Kløfta IL</dc:creator>
  <cp:keywords/>
  <dc:description/>
  <cp:lastModifiedBy/>
  <cp:revision/>
  <dcterms:created xsi:type="dcterms:W3CDTF">2021-11-07T20:13:17Z</dcterms:created>
  <dcterms:modified xsi:type="dcterms:W3CDTF">2023-03-09T11:47:33Z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0x010100753CF326A2D3434BBE0612CC4EB91664</vt:lpwstr>
  </property>
  <property fmtid="{D5CDD505-2E9C-101B-9397-08002B2CF9AE}" pid="3" name="MediaServiceImageTags">
    <vt:lpwstr/>
  </property>
</Properties>
</file>