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l\Desktop\"/>
    </mc:Choice>
  </mc:AlternateContent>
  <xr:revisionPtr revIDLastSave="0" documentId="13_ncr:1_{D719A8B0-E7BF-4A50-B0C1-CCB5223FF32F}" xr6:coauthVersionLast="45" xr6:coauthVersionMax="45" xr10:uidLastSave="{00000000-0000-0000-0000-000000000000}"/>
  <bookViews>
    <workbookView xWindow="-110" yWindow="-110" windowWidth="38620" windowHeight="21220" activeTab="1" xr2:uid="{00000000-000D-0000-FFFF-FFFF00000000}"/>
  </bookViews>
  <sheets>
    <sheet name="Hovedlag med prosjekter" sheetId="1" r:id="rId1"/>
    <sheet name="Fotball" sheetId="2" r:id="rId2"/>
    <sheet name="Håndball" sheetId="3" r:id="rId3"/>
    <sheet name="Sykkel" sheetId="4" r:id="rId4"/>
    <sheet name="Inneband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3" l="1"/>
  <c r="J99" i="1" l="1"/>
  <c r="F18" i="1"/>
  <c r="F12" i="1"/>
  <c r="C49" i="3" l="1"/>
  <c r="F35" i="2"/>
  <c r="F34" i="2"/>
  <c r="F17" i="3" l="1"/>
  <c r="F16" i="3"/>
  <c r="F6" i="3"/>
  <c r="F32" i="3"/>
  <c r="F44" i="2"/>
  <c r="F50" i="2"/>
  <c r="F49" i="2"/>
  <c r="F48" i="2"/>
  <c r="F47" i="2"/>
  <c r="F46" i="2"/>
  <c r="F45" i="2"/>
  <c r="F43" i="2"/>
  <c r="F42" i="2"/>
  <c r="F41" i="2"/>
  <c r="F40" i="2"/>
  <c r="F39" i="2"/>
  <c r="F38" i="2"/>
  <c r="F37" i="2"/>
  <c r="F36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8" i="2"/>
  <c r="F17" i="2"/>
  <c r="F16" i="2"/>
  <c r="F13" i="2"/>
  <c r="F12" i="2"/>
  <c r="F11" i="2"/>
  <c r="F10" i="2"/>
  <c r="F9" i="2"/>
  <c r="F8" i="2"/>
  <c r="F7" i="2"/>
  <c r="F49" i="1"/>
  <c r="F36" i="1"/>
  <c r="G31" i="1"/>
  <c r="F26" i="1"/>
  <c r="F49" i="3" l="1"/>
  <c r="C51" i="2"/>
  <c r="C52" i="2" s="1"/>
  <c r="C114" i="1" s="1"/>
  <c r="C117" i="1"/>
  <c r="C116" i="1"/>
  <c r="C115" i="1"/>
  <c r="E117" i="1"/>
  <c r="E116" i="1"/>
  <c r="F42" i="4"/>
  <c r="F14" i="4"/>
  <c r="F43" i="4" s="1"/>
  <c r="I14" i="2"/>
  <c r="I51" i="2"/>
  <c r="D51" i="2"/>
  <c r="C14" i="2"/>
  <c r="D14" i="2"/>
  <c r="H51" i="2"/>
  <c r="G19" i="2"/>
  <c r="F19" i="2" s="1"/>
  <c r="H14" i="2"/>
  <c r="E109" i="1"/>
  <c r="K106" i="1"/>
  <c r="J106" i="1"/>
  <c r="I106" i="1"/>
  <c r="H106" i="1"/>
  <c r="G106" i="1"/>
  <c r="C106" i="1"/>
  <c r="D106" i="1"/>
  <c r="K30" i="1"/>
  <c r="J30" i="1"/>
  <c r="I30" i="1"/>
  <c r="H30" i="1"/>
  <c r="G30" i="1"/>
  <c r="D30" i="1"/>
  <c r="C30" i="1"/>
  <c r="J98" i="1"/>
  <c r="I98" i="1"/>
  <c r="H98" i="1"/>
  <c r="D98" i="1"/>
  <c r="C98" i="1"/>
  <c r="F53" i="1"/>
  <c r="F54" i="1"/>
  <c r="F55" i="1"/>
  <c r="F56" i="1"/>
  <c r="F57" i="1"/>
  <c r="F58" i="1"/>
  <c r="F59" i="1"/>
  <c r="F60" i="1"/>
  <c r="F61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00" i="1"/>
  <c r="F101" i="1"/>
  <c r="F106" i="1" s="1"/>
  <c r="F102" i="1"/>
  <c r="F103" i="1"/>
  <c r="F104" i="1"/>
  <c r="F51" i="1"/>
  <c r="F50" i="1"/>
  <c r="G48" i="1"/>
  <c r="F48" i="1" s="1"/>
  <c r="K46" i="1"/>
  <c r="G46" i="1"/>
  <c r="F46" i="1" s="1"/>
  <c r="F45" i="1"/>
  <c r="K43" i="1"/>
  <c r="K47" i="1" s="1"/>
  <c r="G43" i="1"/>
  <c r="G47" i="1" s="1"/>
  <c r="F42" i="1"/>
  <c r="F40" i="1"/>
  <c r="F39" i="1"/>
  <c r="F38" i="1"/>
  <c r="F37" i="1"/>
  <c r="F35" i="1"/>
  <c r="F34" i="1"/>
  <c r="F33" i="1"/>
  <c r="F32" i="1"/>
  <c r="F29" i="1"/>
  <c r="F28" i="1"/>
  <c r="F27" i="1"/>
  <c r="F25" i="1"/>
  <c r="F24" i="1"/>
  <c r="F23" i="1"/>
  <c r="F22" i="1"/>
  <c r="F21" i="1"/>
  <c r="F20" i="1"/>
  <c r="F19" i="1"/>
  <c r="F17" i="1"/>
  <c r="F16" i="1"/>
  <c r="F15" i="1"/>
  <c r="F14" i="1"/>
  <c r="F13" i="1"/>
  <c r="F11" i="1"/>
  <c r="F10" i="1"/>
  <c r="F9" i="1"/>
  <c r="F8" i="1"/>
  <c r="F7" i="1"/>
  <c r="F50" i="3" l="1"/>
  <c r="E115" i="1" s="1"/>
  <c r="G51" i="2"/>
  <c r="F51" i="2" s="1"/>
  <c r="H99" i="1"/>
  <c r="H109" i="1" s="1"/>
  <c r="I99" i="1"/>
  <c r="I109" i="1" s="1"/>
  <c r="F31" i="1"/>
  <c r="F30" i="1"/>
  <c r="I52" i="2"/>
  <c r="H52" i="2"/>
  <c r="J109" i="1"/>
  <c r="D99" i="1"/>
  <c r="D109" i="1" s="1"/>
  <c r="K98" i="1"/>
  <c r="K99" i="1" s="1"/>
  <c r="K109" i="1" s="1"/>
  <c r="G98" i="1"/>
  <c r="G99" i="1" s="1"/>
  <c r="G109" i="1" s="1"/>
  <c r="G14" i="2"/>
  <c r="F14" i="2" s="1"/>
  <c r="C99" i="1"/>
  <c r="C109" i="1" s="1"/>
  <c r="C113" i="1" s="1"/>
  <c r="C119" i="1" s="1"/>
  <c r="F47" i="1"/>
  <c r="F43" i="1"/>
  <c r="F98" i="1" s="1"/>
  <c r="G52" i="2" l="1"/>
  <c r="F52" i="2" s="1"/>
  <c r="E114" i="1" s="1"/>
  <c r="F99" i="1"/>
  <c r="F109" i="1" s="1"/>
  <c r="E113" i="1" s="1"/>
  <c r="E119" i="1" l="1"/>
</calcChain>
</file>

<file path=xl/sharedStrings.xml><?xml version="1.0" encoding="utf-8"?>
<sst xmlns="http://schemas.openxmlformats.org/spreadsheetml/2006/main" count="485" uniqueCount="281">
  <si>
    <t>Resultatregnskap</t>
  </si>
  <si>
    <t xml:space="preserve">Kløfta Idrettslag </t>
  </si>
  <si>
    <t>2019 avdeling Hovedlag(1) sammenlignet med budsjett</t>
  </si>
  <si>
    <t>Kontonr</t>
  </si>
  <si>
    <t>Konto</t>
  </si>
  <si>
    <t>Diff %</t>
  </si>
  <si>
    <t>Salgsinntekt</t>
  </si>
  <si>
    <t>3000</t>
  </si>
  <si>
    <t>Treningsavgift</t>
  </si>
  <si>
    <t>3002</t>
  </si>
  <si>
    <t>Medlemskontigent</t>
  </si>
  <si>
    <t>3010</t>
  </si>
  <si>
    <t>Salg av klubbkolleksjon</t>
  </si>
  <si>
    <t>3020</t>
  </si>
  <si>
    <t>Sponsor/samarbeidsavtale</t>
  </si>
  <si>
    <t>3021</t>
  </si>
  <si>
    <t>Sponsoravtaler lagkasser</t>
  </si>
  <si>
    <t>3025</t>
  </si>
  <si>
    <t>Cashback avtaler</t>
  </si>
  <si>
    <t>3070</t>
  </si>
  <si>
    <t>Kiosk og Billettinntekter</t>
  </si>
  <si>
    <t>3400</t>
  </si>
  <si>
    <t>Kommunale A-midler</t>
  </si>
  <si>
    <t>3401</t>
  </si>
  <si>
    <t>Kommunale B-midler</t>
  </si>
  <si>
    <t>3402</t>
  </si>
  <si>
    <t>Kommunale C-midler</t>
  </si>
  <si>
    <t>3405</t>
  </si>
  <si>
    <t>Grasrotandelen</t>
  </si>
  <si>
    <t>3410</t>
  </si>
  <si>
    <t>Dugnader</t>
  </si>
  <si>
    <t>3420</t>
  </si>
  <si>
    <t>Lokale arrangement</t>
  </si>
  <si>
    <t>3421</t>
  </si>
  <si>
    <t>Byttesentralen</t>
  </si>
  <si>
    <t>3422</t>
  </si>
  <si>
    <t>Kløftafesten</t>
  </si>
  <si>
    <t>3441</t>
  </si>
  <si>
    <t>Andre tilskudd</t>
  </si>
  <si>
    <t>3442</t>
  </si>
  <si>
    <t>LAM</t>
  </si>
  <si>
    <t>3501</t>
  </si>
  <si>
    <t>Billettsalg</t>
  </si>
  <si>
    <t>Annen driftsinntekt</t>
  </si>
  <si>
    <t>3600</t>
  </si>
  <si>
    <t>Leie klubbhus</t>
  </si>
  <si>
    <t>3801</t>
  </si>
  <si>
    <t>Salg av utstyr</t>
  </si>
  <si>
    <t>3975</t>
  </si>
  <si>
    <t>Momskompensasjon</t>
  </si>
  <si>
    <t>3999</t>
  </si>
  <si>
    <t>Diverse inntekter</t>
  </si>
  <si>
    <t>Sum driftsinntekter</t>
  </si>
  <si>
    <t>Varekostnad</t>
  </si>
  <si>
    <t>4010</t>
  </si>
  <si>
    <t>Cup</t>
  </si>
  <si>
    <t>4030</t>
  </si>
  <si>
    <t>Innkjøp varer til kiosksalg</t>
  </si>
  <si>
    <t>4031</t>
  </si>
  <si>
    <t>Kostn.dugnader</t>
  </si>
  <si>
    <t>4032</t>
  </si>
  <si>
    <t>Arrangementkostnader</t>
  </si>
  <si>
    <t>4033</t>
  </si>
  <si>
    <t>Innkjøp av varer til dugnad/videresalg</t>
  </si>
  <si>
    <t>4070</t>
  </si>
  <si>
    <t>Pant</t>
  </si>
  <si>
    <t>4300</t>
  </si>
  <si>
    <t>Kjøp av klær /supporterutstyr/ til videresalg</t>
  </si>
  <si>
    <t>4400</t>
  </si>
  <si>
    <t>Utbetaling til gruppene</t>
  </si>
  <si>
    <t>4501</t>
  </si>
  <si>
    <t>Direkte kostnader til arrangement o.l</t>
  </si>
  <si>
    <t>Lønnskostnad</t>
  </si>
  <si>
    <t>5000</t>
  </si>
  <si>
    <t>Lønn</t>
  </si>
  <si>
    <t>5092</t>
  </si>
  <si>
    <t>Feriepenger</t>
  </si>
  <si>
    <t>5390</t>
  </si>
  <si>
    <t>Annen oppgavepliktig godtgjørelse</t>
  </si>
  <si>
    <t>5400</t>
  </si>
  <si>
    <t>Arbeidsgiveravgift</t>
  </si>
  <si>
    <t>5405</t>
  </si>
  <si>
    <t>Arb.giv.avg av pål. feriepenger</t>
  </si>
  <si>
    <t>5420</t>
  </si>
  <si>
    <t>Innberetningspliktig pensjonskostnad</t>
  </si>
  <si>
    <t>5900</t>
  </si>
  <si>
    <t>Gaver til ansatte</t>
  </si>
  <si>
    <t>5920</t>
  </si>
  <si>
    <t>Yrkesskadeforsikring</t>
  </si>
  <si>
    <t>7100</t>
  </si>
  <si>
    <t>Bilgodtgjørelse, oppgavepliktig</t>
  </si>
  <si>
    <t>Annen driftskostnad</t>
  </si>
  <si>
    <t>6260</t>
  </si>
  <si>
    <t>Vann</t>
  </si>
  <si>
    <t>6300</t>
  </si>
  <si>
    <t>Leie Idrettsarena</t>
  </si>
  <si>
    <t>6320</t>
  </si>
  <si>
    <t>Kommunale avgifter Klubbhus</t>
  </si>
  <si>
    <t>6321</t>
  </si>
  <si>
    <t>Containerleie/tømming</t>
  </si>
  <si>
    <t>6330</t>
  </si>
  <si>
    <t>Snøbrøyting/strøing</t>
  </si>
  <si>
    <t>6340</t>
  </si>
  <si>
    <t>Lys og varme</t>
  </si>
  <si>
    <t>6360</t>
  </si>
  <si>
    <t>Renhold</t>
  </si>
  <si>
    <t>6361</t>
  </si>
  <si>
    <t>Driftsutgifter (såpe, papir, osv)</t>
  </si>
  <si>
    <t>6363</t>
  </si>
  <si>
    <t>Rep og Vedlikehold klubbhus</t>
  </si>
  <si>
    <t>6400</t>
  </si>
  <si>
    <t>Leie maskiner</t>
  </si>
  <si>
    <t>6420</t>
  </si>
  <si>
    <t>Leie datasystemer</t>
  </si>
  <si>
    <t>6430</t>
  </si>
  <si>
    <t>Leie andre kontormaskiner</t>
  </si>
  <si>
    <t>6490</t>
  </si>
  <si>
    <t>Annen leiekostnad</t>
  </si>
  <si>
    <t>6500</t>
  </si>
  <si>
    <t>Idrettsmateriell</t>
  </si>
  <si>
    <t>6530</t>
  </si>
  <si>
    <t>Invest. utstyr maskiner/uteanlegg</t>
  </si>
  <si>
    <t>6540</t>
  </si>
  <si>
    <t>Inventar</t>
  </si>
  <si>
    <t>6550</t>
  </si>
  <si>
    <t>Datakostnader (Software)</t>
  </si>
  <si>
    <t>6560</t>
  </si>
  <si>
    <t>Rekvisita</t>
  </si>
  <si>
    <t>6570</t>
  </si>
  <si>
    <t>Arbeidsklær og verneutstyr</t>
  </si>
  <si>
    <t>6590</t>
  </si>
  <si>
    <t>Annet driftsmateriale</t>
  </si>
  <si>
    <t>6600</t>
  </si>
  <si>
    <t>Reparasjon og vedlikehold bygninger</t>
  </si>
  <si>
    <t>6620</t>
  </si>
  <si>
    <t>Vedlikehold Baner</t>
  </si>
  <si>
    <t>6690</t>
  </si>
  <si>
    <t>Reparasjon og vedlikehold annet</t>
  </si>
  <si>
    <t>6700</t>
  </si>
  <si>
    <t>Eksterne tjenester, årlige avgifter</t>
  </si>
  <si>
    <t>6725</t>
  </si>
  <si>
    <t>Honorar for juridisk bistand, fradragsberettiget</t>
  </si>
  <si>
    <t>6790</t>
  </si>
  <si>
    <t>Annen fremmed tjeneste</t>
  </si>
  <si>
    <t>6800</t>
  </si>
  <si>
    <t>Kontorrekvisita</t>
  </si>
  <si>
    <t>6804</t>
  </si>
  <si>
    <t>Data, kontormask.årskostnad etc.</t>
  </si>
  <si>
    <t>6820</t>
  </si>
  <si>
    <t>Trykksak, skilt</t>
  </si>
  <si>
    <t>6840</t>
  </si>
  <si>
    <t>Aviser, tidsskrifter, bøker o.l.</t>
  </si>
  <si>
    <t>6861</t>
  </si>
  <si>
    <t>Kurs</t>
  </si>
  <si>
    <t>6870</t>
  </si>
  <si>
    <t>Møteutgifter</t>
  </si>
  <si>
    <t>6900</t>
  </si>
  <si>
    <t>ADSL/Bredbånd mobil/alarm/fast avgift</t>
  </si>
  <si>
    <t>6905</t>
  </si>
  <si>
    <t>Abonnement til terminaler</t>
  </si>
  <si>
    <t>6940</t>
  </si>
  <si>
    <t>Porto</t>
  </si>
  <si>
    <t>7000</t>
  </si>
  <si>
    <t>Drivstoff, gressklipper/traktor</t>
  </si>
  <si>
    <t>7040</t>
  </si>
  <si>
    <t>Forsikring, transportmidler</t>
  </si>
  <si>
    <t>7140</t>
  </si>
  <si>
    <t>Reisekostnad, ikke oppgavepliktig</t>
  </si>
  <si>
    <t>7320</t>
  </si>
  <si>
    <t>Annonse/ Reklamekostnad</t>
  </si>
  <si>
    <t>7420</t>
  </si>
  <si>
    <t>Gave,oppmerksomhet, premier,TV-Aksjon,dugnad</t>
  </si>
  <si>
    <t>7500</t>
  </si>
  <si>
    <t>Forsikringspremie</t>
  </si>
  <si>
    <t>7740</t>
  </si>
  <si>
    <t>Øres avrunding</t>
  </si>
  <si>
    <t>7770</t>
  </si>
  <si>
    <t>Bank- og kortgebyr</t>
  </si>
  <si>
    <t>7771</t>
  </si>
  <si>
    <t>Transaksjonsgebyrer</t>
  </si>
  <si>
    <t>7790</t>
  </si>
  <si>
    <t>Annen kostnad, fradragsberettiget</t>
  </si>
  <si>
    <t>Sum driftskostnader</t>
  </si>
  <si>
    <t>Driftsresultat</t>
  </si>
  <si>
    <t>Annen finansinntekt</t>
  </si>
  <si>
    <t>8050</t>
  </si>
  <si>
    <t>Annen renteinntekt</t>
  </si>
  <si>
    <t>8060</t>
  </si>
  <si>
    <t>Valutagevinst (agio)</t>
  </si>
  <si>
    <t>Annen finanskostnad</t>
  </si>
  <si>
    <t>8150</t>
  </si>
  <si>
    <t>Annen rentekostnad</t>
  </si>
  <si>
    <t>8160</t>
  </si>
  <si>
    <t>Valutatap (disagio)</t>
  </si>
  <si>
    <t>Netto finansposter</t>
  </si>
  <si>
    <t>Resultat</t>
  </si>
  <si>
    <t>Budsjett 2019</t>
  </si>
  <si>
    <t>Budsjett 2020</t>
  </si>
  <si>
    <t>Hovedlag</t>
  </si>
  <si>
    <t>Klubbhuset</t>
  </si>
  <si>
    <t>Åpen Hall</t>
  </si>
  <si>
    <t>Vedlikehold anlegg</t>
  </si>
  <si>
    <t>5300</t>
  </si>
  <si>
    <t>Styrehonorar</t>
  </si>
  <si>
    <t>2019 avdeling Fotball(2) sammenlignet med budsjett</t>
  </si>
  <si>
    <t>3004</t>
  </si>
  <si>
    <t>Tine Fotballskole</t>
  </si>
  <si>
    <t>3411</t>
  </si>
  <si>
    <t>Dugnad senior</t>
  </si>
  <si>
    <t>4000</t>
  </si>
  <si>
    <t>Deltakelse serie</t>
  </si>
  <si>
    <t>4020</t>
  </si>
  <si>
    <t>Arenaleie</t>
  </si>
  <si>
    <t>4200</t>
  </si>
  <si>
    <t>Treningsutgifter/sonesamling etc</t>
  </si>
  <si>
    <t>4260</t>
  </si>
  <si>
    <t>Kontigenter til krets, dommerlaug etc</t>
  </si>
  <si>
    <t>4291</t>
  </si>
  <si>
    <t>Spilleroverganger</t>
  </si>
  <si>
    <t>4401</t>
  </si>
  <si>
    <t>Støtte til Lag</t>
  </si>
  <si>
    <t>4500</t>
  </si>
  <si>
    <t>Dommerutgifter</t>
  </si>
  <si>
    <t>5001</t>
  </si>
  <si>
    <t>Skattefri lønn</t>
  </si>
  <si>
    <t>5910</t>
  </si>
  <si>
    <t>Bevertning og matkostnader egne lag</t>
  </si>
  <si>
    <t>5980</t>
  </si>
  <si>
    <t>5981</t>
  </si>
  <si>
    <t>Kurs dommere</t>
  </si>
  <si>
    <t>7101</t>
  </si>
  <si>
    <t>Kjøregodtgjørelse ikke innberetning</t>
  </si>
  <si>
    <t>6502</t>
  </si>
  <si>
    <t>Dommerutstyr</t>
  </si>
  <si>
    <t>6860</t>
  </si>
  <si>
    <t>Avslutninger, bevertning, tilstelninger</t>
  </si>
  <si>
    <t>6990</t>
  </si>
  <si>
    <t>Div kostnader, bot, gebyr etc.</t>
  </si>
  <si>
    <t>7150</t>
  </si>
  <si>
    <t>Diettkostnad, oppgavepliktig</t>
  </si>
  <si>
    <t>7160</t>
  </si>
  <si>
    <t>Diettkostnad, ikke oppgavepliktig</t>
  </si>
  <si>
    <t>7502</t>
  </si>
  <si>
    <t>Lagforsikringer</t>
  </si>
  <si>
    <t>Budsjett A-lag</t>
  </si>
  <si>
    <t>Fotballakademiet</t>
  </si>
  <si>
    <t>2020 Budsjett totalt</t>
  </si>
  <si>
    <t>Budsjett Bredde</t>
  </si>
  <si>
    <t>Sum totalt</t>
  </si>
  <si>
    <t>Fotball</t>
  </si>
  <si>
    <t>Håndball</t>
  </si>
  <si>
    <t>Innebandy</t>
  </si>
  <si>
    <t>Sykkel</t>
  </si>
  <si>
    <t>Sum resultat hele Kløfta IL</t>
  </si>
  <si>
    <t>2019 avdeling Håndball(3) sammenlignet med budsjett</t>
  </si>
  <si>
    <t>3003</t>
  </si>
  <si>
    <t>Håndballskole</t>
  </si>
  <si>
    <t>3006</t>
  </si>
  <si>
    <t>Barnehagehånd/ettermiddagshåndball</t>
  </si>
  <si>
    <t>4002</t>
  </si>
  <si>
    <t>Omberammingsgebyr</t>
  </si>
  <si>
    <t>4003</t>
  </si>
  <si>
    <t>Trekking / endring av lag</t>
  </si>
  <si>
    <t>4012</t>
  </si>
  <si>
    <t>Loppetassen</t>
  </si>
  <si>
    <t>4290</t>
  </si>
  <si>
    <t>Spillerlisens</t>
  </si>
  <si>
    <t>7400</t>
  </si>
  <si>
    <t>Kontingent, fradragsberettiget</t>
  </si>
  <si>
    <t>2019 avdeling Sykkel(4) sammenlignet med budsjett</t>
  </si>
  <si>
    <t>3990</t>
  </si>
  <si>
    <t>Annen inntekt sykkel</t>
  </si>
  <si>
    <t>6862</t>
  </si>
  <si>
    <t>Årsmøte</t>
  </si>
  <si>
    <t>7700</t>
  </si>
  <si>
    <t>Arrangement egne stevner</t>
  </si>
  <si>
    <t>2019 avdeling Innebandy(7) sammenlignet med budsjett</t>
  </si>
  <si>
    <t>Netto finans</t>
  </si>
  <si>
    <t>Trenerutgift</t>
  </si>
  <si>
    <t>Div kostnader, gebyr etc.</t>
  </si>
  <si>
    <t>Gjerdrum 15000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</si>
</sst>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u val="singleAccounting"/>
      <sz val="1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49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0" fontId="0" fillId="0" borderId="0" xfId="0" applyNumberFormat="1" applyAlignment="1">
      <alignment vertical="top"/>
    </xf>
    <xf numFmtId="49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0" fontId="2" fillId="0" borderId="0" xfId="0" applyNumberFormat="1" applyFont="1" applyAlignment="1">
      <alignment vertical="top"/>
    </xf>
    <xf numFmtId="49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10" fontId="2" fillId="0" borderId="1" xfId="0" applyNumberFormat="1" applyFont="1" applyBorder="1" applyAlignment="1">
      <alignment vertical="top"/>
    </xf>
    <xf numFmtId="43" fontId="0" fillId="0" borderId="0" xfId="1" applyFont="1" applyAlignment="1">
      <alignment vertical="top"/>
    </xf>
    <xf numFmtId="43" fontId="7" fillId="0" borderId="0" xfId="1" applyFont="1"/>
    <xf numFmtId="43" fontId="0" fillId="0" borderId="0" xfId="1" applyFont="1"/>
    <xf numFmtId="43" fontId="7" fillId="0" borderId="0" xfId="1" applyFont="1" applyAlignment="1">
      <alignment vertical="top"/>
    </xf>
    <xf numFmtId="0" fontId="6" fillId="0" borderId="0" xfId="2"/>
    <xf numFmtId="0" fontId="9" fillId="0" borderId="0" xfId="2" applyFont="1"/>
    <xf numFmtId="0" fontId="7" fillId="0" borderId="0" xfId="2" applyFont="1"/>
    <xf numFmtId="49" fontId="7" fillId="0" borderId="0" xfId="2" applyNumberFormat="1" applyFont="1" applyAlignment="1">
      <alignment vertical="top"/>
    </xf>
    <xf numFmtId="4" fontId="7" fillId="0" borderId="0" xfId="2" applyNumberFormat="1" applyFont="1" applyAlignment="1">
      <alignment vertical="top"/>
    </xf>
    <xf numFmtId="10" fontId="7" fillId="0" borderId="0" xfId="2" applyNumberFormat="1" applyFont="1" applyAlignment="1">
      <alignment vertical="top"/>
    </xf>
    <xf numFmtId="49" fontId="6" fillId="0" borderId="0" xfId="2" applyNumberFormat="1" applyAlignment="1">
      <alignment vertical="top"/>
    </xf>
    <xf numFmtId="4" fontId="6" fillId="0" borderId="0" xfId="2" applyNumberFormat="1" applyAlignment="1">
      <alignment vertical="top"/>
    </xf>
    <xf numFmtId="10" fontId="6" fillId="0" borderId="0" xfId="2" applyNumberFormat="1" applyAlignment="1">
      <alignment vertical="top"/>
    </xf>
    <xf numFmtId="49" fontId="7" fillId="0" borderId="1" xfId="2" applyNumberFormat="1" applyFont="1" applyBorder="1" applyAlignment="1">
      <alignment vertical="top"/>
    </xf>
    <xf numFmtId="4" fontId="7" fillId="0" borderId="1" xfId="2" applyNumberFormat="1" applyFont="1" applyBorder="1" applyAlignment="1">
      <alignment vertical="top"/>
    </xf>
    <xf numFmtId="10" fontId="7" fillId="0" borderId="1" xfId="2" applyNumberFormat="1" applyFont="1" applyBorder="1" applyAlignment="1">
      <alignment vertical="top"/>
    </xf>
    <xf numFmtId="0" fontId="7" fillId="0" borderId="0" xfId="0" applyFont="1"/>
    <xf numFmtId="43" fontId="0" fillId="0" borderId="0" xfId="3" applyFont="1"/>
    <xf numFmtId="43" fontId="7" fillId="0" borderId="0" xfId="3" applyFont="1"/>
    <xf numFmtId="43" fontId="7" fillId="0" borderId="1" xfId="3" applyFont="1" applyBorder="1"/>
    <xf numFmtId="49" fontId="7" fillId="0" borderId="2" xfId="2" applyNumberFormat="1" applyFont="1" applyBorder="1" applyAlignment="1">
      <alignment vertical="top"/>
    </xf>
    <xf numFmtId="4" fontId="7" fillId="0" borderId="2" xfId="2" applyNumberFormat="1" applyFont="1" applyBorder="1" applyAlignment="1">
      <alignment vertical="top"/>
    </xf>
    <xf numFmtId="10" fontId="7" fillId="0" borderId="2" xfId="2" applyNumberFormat="1" applyFont="1" applyBorder="1" applyAlignment="1">
      <alignment vertical="top"/>
    </xf>
    <xf numFmtId="49" fontId="7" fillId="0" borderId="0" xfId="2" applyNumberFormat="1" applyFont="1" applyBorder="1" applyAlignment="1">
      <alignment vertical="top"/>
    </xf>
    <xf numFmtId="4" fontId="7" fillId="0" borderId="0" xfId="2" applyNumberFormat="1" applyFont="1" applyBorder="1" applyAlignment="1">
      <alignment vertical="top"/>
    </xf>
    <xf numFmtId="10" fontId="7" fillId="0" borderId="0" xfId="2" applyNumberFormat="1" applyFont="1" applyBorder="1" applyAlignment="1">
      <alignment vertical="top"/>
    </xf>
    <xf numFmtId="43" fontId="0" fillId="0" borderId="0" xfId="3" applyFont="1" applyBorder="1"/>
    <xf numFmtId="49" fontId="6" fillId="0" borderId="0" xfId="2" applyNumberFormat="1" applyBorder="1" applyAlignment="1">
      <alignment vertical="top"/>
    </xf>
    <xf numFmtId="4" fontId="6" fillId="0" borderId="0" xfId="2" applyNumberFormat="1" applyBorder="1" applyAlignment="1">
      <alignment vertical="top"/>
    </xf>
    <xf numFmtId="10" fontId="6" fillId="0" borderId="0" xfId="2" applyNumberFormat="1" applyBorder="1" applyAlignment="1">
      <alignment vertical="top"/>
    </xf>
    <xf numFmtId="0" fontId="6" fillId="0" borderId="0" xfId="2" applyBorder="1"/>
    <xf numFmtId="43" fontId="7" fillId="0" borderId="2" xfId="3" applyFont="1" applyBorder="1"/>
    <xf numFmtId="0" fontId="0" fillId="0" borderId="1" xfId="0" applyBorder="1"/>
    <xf numFmtId="0" fontId="0" fillId="0" borderId="2" xfId="0" applyBorder="1"/>
    <xf numFmtId="4" fontId="2" fillId="0" borderId="0" xfId="0" applyNumberFormat="1" applyFont="1" applyBorder="1" applyAlignment="1">
      <alignment vertical="top"/>
    </xf>
    <xf numFmtId="49" fontId="7" fillId="0" borderId="3" xfId="0" applyNumberFormat="1" applyFont="1" applyBorder="1" applyAlignment="1">
      <alignment vertical="top"/>
    </xf>
    <xf numFmtId="0" fontId="7" fillId="0" borderId="4" xfId="3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" xfId="3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vertical="top"/>
    </xf>
    <xf numFmtId="4" fontId="2" fillId="0" borderId="7" xfId="0" applyNumberFormat="1" applyFont="1" applyBorder="1" applyAlignment="1">
      <alignment vertical="top"/>
    </xf>
    <xf numFmtId="0" fontId="0" fillId="0" borderId="7" xfId="0" applyBorder="1" applyAlignment="1">
      <alignment horizontal="right"/>
    </xf>
    <xf numFmtId="49" fontId="7" fillId="0" borderId="9" xfId="0" applyNumberFormat="1" applyFont="1" applyBorder="1" applyAlignment="1">
      <alignment vertical="top"/>
    </xf>
    <xf numFmtId="0" fontId="0" fillId="0" borderId="0" xfId="0" applyBorder="1" applyAlignment="1">
      <alignment horizontal="right"/>
    </xf>
    <xf numFmtId="43" fontId="7" fillId="0" borderId="10" xfId="3" applyFont="1" applyBorder="1" applyAlignment="1">
      <alignment horizontal="right"/>
    </xf>
    <xf numFmtId="0" fontId="0" fillId="0" borderId="9" xfId="0" applyBorder="1"/>
    <xf numFmtId="49" fontId="7" fillId="0" borderId="11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0" fontId="0" fillId="0" borderId="12" xfId="0" applyBorder="1" applyAlignment="1">
      <alignment horizontal="right"/>
    </xf>
    <xf numFmtId="43" fontId="7" fillId="0" borderId="13" xfId="3" applyFont="1" applyBorder="1" applyAlignment="1">
      <alignment horizontal="right"/>
    </xf>
    <xf numFmtId="43" fontId="7" fillId="0" borderId="8" xfId="1" applyFont="1" applyBorder="1" applyAlignment="1">
      <alignment horizontal="right"/>
    </xf>
    <xf numFmtId="43" fontId="6" fillId="0" borderId="0" xfId="1" applyFont="1"/>
    <xf numFmtId="49" fontId="1" fillId="0" borderId="0" xfId="2" applyNumberFormat="1" applyFont="1" applyAlignment="1">
      <alignment vertical="top"/>
    </xf>
    <xf numFmtId="43" fontId="2" fillId="0" borderId="0" xfId="3" applyFont="1"/>
    <xf numFmtId="43" fontId="2" fillId="0" borderId="1" xfId="3" applyFont="1" applyBorder="1"/>
    <xf numFmtId="43" fontId="11" fillId="0" borderId="0" xfId="1" applyFont="1" applyAlignment="1">
      <alignment vertical="top"/>
    </xf>
    <xf numFmtId="10" fontId="11" fillId="0" borderId="1" xfId="0" applyNumberFormat="1" applyFont="1" applyBorder="1" applyAlignment="1">
      <alignment vertical="top"/>
    </xf>
    <xf numFmtId="0" fontId="3" fillId="0" borderId="0" xfId="0" applyFont="1"/>
    <xf numFmtId="0" fontId="0" fillId="0" borderId="0" xfId="0"/>
    <xf numFmtId="0" fontId="5" fillId="0" borderId="0" xfId="0" applyFont="1"/>
    <xf numFmtId="0" fontId="8" fillId="0" borderId="0" xfId="2" applyFont="1"/>
    <xf numFmtId="0" fontId="6" fillId="0" borderId="0" xfId="2"/>
    <xf numFmtId="0" fontId="10" fillId="0" borderId="0" xfId="2" applyFont="1"/>
    <xf numFmtId="0" fontId="1" fillId="0" borderId="0" xfId="2" applyFont="1"/>
  </cellXfs>
  <cellStyles count="4">
    <cellStyle name="Komma" xfId="1" builtinId="3"/>
    <cellStyle name="Komma 2" xfId="3" xr:uid="{1C102FCC-9F6F-40E6-A6C0-C58B2FC9E8E8}"/>
    <cellStyle name="Normal" xfId="0" builtinId="0"/>
    <cellStyle name="Normal 2" xfId="2" xr:uid="{76B7419E-469D-44E2-BE2C-073F8A36DD9D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9"/>
  <sheetViews>
    <sheetView zoomScale="108" zoomScaleNormal="108" workbookViewId="0">
      <pane ySplit="5" topLeftCell="A6" activePane="bottomLeft" state="frozen"/>
      <selection pane="bottomLeft" activeCell="E119" sqref="E119"/>
    </sheetView>
  </sheetViews>
  <sheetFormatPr baseColWidth="10" defaultColWidth="9.26953125" defaultRowHeight="14.5"/>
  <cols>
    <col min="1" max="1" width="16.7265625" bestFit="1" customWidth="1"/>
    <col min="2" max="2" width="42.26953125" bestFit="1" customWidth="1"/>
    <col min="3" max="3" width="13.54296875" customWidth="1"/>
    <col min="4" max="4" width="13.08984375" bestFit="1" customWidth="1"/>
    <col min="5" max="5" width="15.1796875" customWidth="1"/>
    <col min="6" max="7" width="13.08984375" bestFit="1" customWidth="1"/>
    <col min="8" max="8" width="14.26953125" bestFit="1" customWidth="1"/>
    <col min="9" max="9" width="11.453125" bestFit="1" customWidth="1"/>
    <col min="10" max="10" width="11.54296875" customWidth="1"/>
    <col min="11" max="11" width="17.7265625" bestFit="1" customWidth="1"/>
  </cols>
  <sheetData>
    <row r="1" spans="1:11" ht="27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ht="18" customHeight="1">
      <c r="A2" s="2" t="s">
        <v>1</v>
      </c>
    </row>
    <row r="3" spans="1:11" ht="18" customHeight="1">
      <c r="A3" s="71" t="s">
        <v>2</v>
      </c>
      <c r="B3" s="70"/>
      <c r="C3" s="70"/>
      <c r="D3" s="70"/>
      <c r="E3" s="70"/>
      <c r="F3" s="70"/>
      <c r="G3" s="70"/>
      <c r="H3" s="70"/>
      <c r="I3" s="70"/>
      <c r="J3" s="70"/>
    </row>
    <row r="5" spans="1:11">
      <c r="A5" s="1" t="s">
        <v>3</v>
      </c>
      <c r="B5" s="1" t="s">
        <v>4</v>
      </c>
      <c r="C5" s="1">
        <v>2019</v>
      </c>
      <c r="D5" s="1" t="s">
        <v>196</v>
      </c>
      <c r="E5" s="1" t="s">
        <v>5</v>
      </c>
      <c r="F5" s="1" t="s">
        <v>197</v>
      </c>
      <c r="G5" s="13" t="s">
        <v>198</v>
      </c>
      <c r="H5" s="13" t="s">
        <v>34</v>
      </c>
      <c r="I5" s="13" t="s">
        <v>199</v>
      </c>
      <c r="J5" s="13" t="s">
        <v>200</v>
      </c>
      <c r="K5" s="13" t="s">
        <v>201</v>
      </c>
    </row>
    <row r="6" spans="1:11">
      <c r="A6" s="6"/>
      <c r="B6" s="6"/>
      <c r="C6" s="7"/>
      <c r="D6" s="7"/>
      <c r="E6" s="8"/>
      <c r="F6" s="7"/>
      <c r="G6" s="7"/>
      <c r="H6" s="8"/>
    </row>
    <row r="7" spans="1:11">
      <c r="A7" s="3"/>
      <c r="B7" s="3"/>
      <c r="C7" s="4"/>
      <c r="D7" s="4"/>
      <c r="E7" s="5"/>
      <c r="F7" s="12">
        <f>SUM(G7:K7)</f>
        <v>0</v>
      </c>
      <c r="G7" s="14"/>
      <c r="H7" s="14"/>
      <c r="I7" s="14"/>
      <c r="J7" s="14"/>
      <c r="K7" s="14"/>
    </row>
    <row r="8" spans="1:11">
      <c r="A8" s="3" t="s">
        <v>9</v>
      </c>
      <c r="B8" s="3" t="s">
        <v>10</v>
      </c>
      <c r="C8" s="4">
        <v>201655.67999999999</v>
      </c>
      <c r="D8" s="4">
        <v>300000</v>
      </c>
      <c r="E8" s="5">
        <v>-0.32781440000000001</v>
      </c>
      <c r="F8" s="12">
        <f t="shared" ref="F8:F29" si="0">SUM(G8:K8)</f>
        <v>250000</v>
      </c>
      <c r="G8" s="14">
        <v>250000</v>
      </c>
      <c r="H8" s="14"/>
      <c r="I8" s="14"/>
      <c r="J8" s="14"/>
      <c r="K8" s="14"/>
    </row>
    <row r="9" spans="1:11">
      <c r="A9" s="3" t="s">
        <v>11</v>
      </c>
      <c r="B9" s="3" t="s">
        <v>12</v>
      </c>
      <c r="C9" s="4">
        <v>2753.04</v>
      </c>
      <c r="D9" s="4">
        <v>5000</v>
      </c>
      <c r="E9" s="5">
        <v>-0.44939200000000001</v>
      </c>
      <c r="F9" s="12">
        <f t="shared" si="0"/>
        <v>0</v>
      </c>
      <c r="G9" s="14"/>
      <c r="H9" s="14"/>
      <c r="I9" s="14"/>
      <c r="J9" s="14"/>
      <c r="K9" s="14"/>
    </row>
    <row r="10" spans="1:11">
      <c r="A10" s="3" t="s">
        <v>13</v>
      </c>
      <c r="B10" s="3" t="s">
        <v>14</v>
      </c>
      <c r="C10" s="4">
        <v>412500</v>
      </c>
      <c r="D10" s="4">
        <v>550000</v>
      </c>
      <c r="E10" s="5">
        <v>-0.25</v>
      </c>
      <c r="F10" s="12">
        <f t="shared" si="0"/>
        <v>500000</v>
      </c>
      <c r="G10" s="14">
        <v>500000</v>
      </c>
      <c r="H10" s="14"/>
      <c r="I10" s="14"/>
      <c r="J10" s="14"/>
      <c r="K10" s="14"/>
    </row>
    <row r="11" spans="1:11">
      <c r="A11" s="3" t="s">
        <v>15</v>
      </c>
      <c r="B11" s="3" t="s">
        <v>16</v>
      </c>
      <c r="C11" s="4">
        <v>0</v>
      </c>
      <c r="D11" s="4"/>
      <c r="E11" s="5"/>
      <c r="F11" s="12">
        <f t="shared" si="0"/>
        <v>0</v>
      </c>
      <c r="G11" s="14"/>
      <c r="H11" s="14"/>
      <c r="I11" s="14"/>
      <c r="J11" s="14"/>
      <c r="K11" s="14"/>
    </row>
    <row r="12" spans="1:11">
      <c r="A12" s="3" t="s">
        <v>17</v>
      </c>
      <c r="B12" s="3" t="s">
        <v>18</v>
      </c>
      <c r="C12" s="4">
        <v>3390</v>
      </c>
      <c r="D12" s="4">
        <v>1500</v>
      </c>
      <c r="E12" s="5">
        <v>1.26</v>
      </c>
      <c r="F12" s="12">
        <f>SUM(G12:K12)</f>
        <v>3000</v>
      </c>
      <c r="G12" s="14">
        <v>3000</v>
      </c>
      <c r="H12" s="14"/>
      <c r="I12" s="14"/>
      <c r="J12" s="14"/>
      <c r="K12" s="14"/>
    </row>
    <row r="13" spans="1:11">
      <c r="A13" s="3" t="s">
        <v>19</v>
      </c>
      <c r="B13" s="3" t="s">
        <v>20</v>
      </c>
      <c r="C13" s="4">
        <v>478435.41</v>
      </c>
      <c r="D13" s="4">
        <v>385000</v>
      </c>
      <c r="E13" s="5">
        <v>0.24268937662337661</v>
      </c>
      <c r="F13" s="12">
        <f t="shared" si="0"/>
        <v>530000</v>
      </c>
      <c r="G13" s="14">
        <v>470000</v>
      </c>
      <c r="H13" s="14">
        <v>60000</v>
      </c>
      <c r="I13" s="14"/>
      <c r="J13" s="14"/>
      <c r="K13" s="14"/>
    </row>
    <row r="14" spans="1:11">
      <c r="A14" s="3" t="s">
        <v>21</v>
      </c>
      <c r="B14" s="3" t="s">
        <v>22</v>
      </c>
      <c r="C14" s="4">
        <v>42836</v>
      </c>
      <c r="D14" s="4">
        <v>58000</v>
      </c>
      <c r="E14" s="5">
        <v>-0.26144827586206898</v>
      </c>
      <c r="F14" s="12">
        <f t="shared" si="0"/>
        <v>45000</v>
      </c>
      <c r="G14" s="14">
        <v>45000</v>
      </c>
      <c r="H14" s="14"/>
      <c r="I14" s="14"/>
      <c r="J14" s="14"/>
      <c r="K14" s="14"/>
    </row>
    <row r="15" spans="1:11">
      <c r="A15" s="3" t="s">
        <v>23</v>
      </c>
      <c r="B15" s="3" t="s">
        <v>24</v>
      </c>
      <c r="C15" s="4">
        <v>117351</v>
      </c>
      <c r="D15" s="4">
        <v>150000</v>
      </c>
      <c r="E15" s="5">
        <v>-0.21765999999999999</v>
      </c>
      <c r="F15" s="12">
        <f t="shared" si="0"/>
        <v>120000</v>
      </c>
      <c r="G15" s="14">
        <v>120000</v>
      </c>
      <c r="H15" s="14"/>
      <c r="I15" s="14"/>
      <c r="J15" s="14"/>
      <c r="K15" s="14"/>
    </row>
    <row r="16" spans="1:11">
      <c r="A16" s="3" t="s">
        <v>25</v>
      </c>
      <c r="B16" s="3" t="s">
        <v>26</v>
      </c>
      <c r="C16" s="4">
        <v>75132</v>
      </c>
      <c r="D16" s="4"/>
      <c r="E16" s="5"/>
      <c r="F16" s="12">
        <f t="shared" si="0"/>
        <v>30000</v>
      </c>
      <c r="G16" s="14">
        <v>30000</v>
      </c>
      <c r="H16" s="14"/>
      <c r="I16" s="14"/>
      <c r="J16" s="14"/>
      <c r="K16" s="14"/>
    </row>
    <row r="17" spans="1:11">
      <c r="A17" s="3" t="s">
        <v>27</v>
      </c>
      <c r="B17" s="3" t="s">
        <v>28</v>
      </c>
      <c r="C17" s="4">
        <v>458227.41</v>
      </c>
      <c r="D17" s="4">
        <v>250000</v>
      </c>
      <c r="E17" s="5">
        <v>0.83290964000000001</v>
      </c>
      <c r="F17" s="12">
        <f t="shared" si="0"/>
        <v>330000</v>
      </c>
      <c r="G17" s="14">
        <v>330000</v>
      </c>
      <c r="H17" s="14"/>
      <c r="I17" s="14"/>
      <c r="J17" s="14"/>
      <c r="K17" s="14"/>
    </row>
    <row r="18" spans="1:11">
      <c r="A18" s="3" t="s">
        <v>29</v>
      </c>
      <c r="B18" s="3" t="s">
        <v>30</v>
      </c>
      <c r="C18" s="4">
        <v>82917</v>
      </c>
      <c r="D18" s="4"/>
      <c r="E18" s="5"/>
      <c r="F18" s="12">
        <f t="shared" si="0"/>
        <v>90000</v>
      </c>
      <c r="G18" s="14">
        <v>90000</v>
      </c>
      <c r="H18" s="14"/>
      <c r="I18" s="14"/>
      <c r="J18" s="14"/>
      <c r="K18" s="14"/>
    </row>
    <row r="19" spans="1:11">
      <c r="A19" s="3" t="s">
        <v>31</v>
      </c>
      <c r="B19" s="3" t="s">
        <v>32</v>
      </c>
      <c r="C19" s="4">
        <v>34000</v>
      </c>
      <c r="D19" s="4"/>
      <c r="E19" s="5"/>
      <c r="F19" s="12">
        <f t="shared" si="0"/>
        <v>31000</v>
      </c>
      <c r="G19" s="14">
        <v>31000</v>
      </c>
      <c r="H19" s="14"/>
      <c r="I19" s="14"/>
      <c r="J19" s="14"/>
      <c r="K19" s="14"/>
    </row>
    <row r="20" spans="1:11">
      <c r="A20" s="3" t="s">
        <v>33</v>
      </c>
      <c r="B20" s="3" t="s">
        <v>34</v>
      </c>
      <c r="C20" s="4">
        <v>161723.87</v>
      </c>
      <c r="D20" s="4">
        <v>650000</v>
      </c>
      <c r="E20" s="5">
        <v>-0.75119404615384622</v>
      </c>
      <c r="F20" s="12">
        <f t="shared" si="0"/>
        <v>140000</v>
      </c>
      <c r="G20" s="14"/>
      <c r="H20" s="14">
        <v>140000</v>
      </c>
      <c r="I20" s="14"/>
      <c r="J20" s="14"/>
      <c r="K20" s="14"/>
    </row>
    <row r="21" spans="1:11">
      <c r="A21" s="3" t="s">
        <v>35</v>
      </c>
      <c r="B21" s="3" t="s">
        <v>36</v>
      </c>
      <c r="C21" s="4"/>
      <c r="D21" s="4">
        <v>140000</v>
      </c>
      <c r="E21" s="5">
        <v>-1</v>
      </c>
      <c r="F21" s="12">
        <f t="shared" si="0"/>
        <v>0</v>
      </c>
      <c r="G21" s="14"/>
      <c r="H21" s="14"/>
      <c r="I21" s="14"/>
      <c r="J21" s="14"/>
      <c r="K21" s="14"/>
    </row>
    <row r="22" spans="1:11">
      <c r="A22" s="3" t="s">
        <v>37</v>
      </c>
      <c r="B22" s="3" t="s">
        <v>38</v>
      </c>
      <c r="C22" s="4">
        <v>80953.17</v>
      </c>
      <c r="D22" s="4">
        <v>150000</v>
      </c>
      <c r="E22" s="5">
        <v>-0.4603122</v>
      </c>
      <c r="F22" s="12">
        <f t="shared" si="0"/>
        <v>70000</v>
      </c>
      <c r="G22" s="14">
        <v>50000</v>
      </c>
      <c r="H22" s="14"/>
      <c r="I22" s="14"/>
      <c r="J22" s="14">
        <v>20000</v>
      </c>
      <c r="K22" s="14"/>
    </row>
    <row r="23" spans="1:11">
      <c r="A23" s="3" t="s">
        <v>39</v>
      </c>
      <c r="B23" s="3" t="s">
        <v>40</v>
      </c>
      <c r="C23" s="4">
        <v>192204</v>
      </c>
      <c r="D23" s="4">
        <v>150000</v>
      </c>
      <c r="E23" s="5">
        <v>0.28136</v>
      </c>
      <c r="F23" s="12">
        <f t="shared" si="0"/>
        <v>190000</v>
      </c>
      <c r="G23" s="14">
        <v>190000</v>
      </c>
      <c r="H23" s="14"/>
      <c r="I23" s="14"/>
      <c r="J23" s="14"/>
      <c r="K23" s="14"/>
    </row>
    <row r="24" spans="1:11">
      <c r="A24" s="3" t="s">
        <v>41</v>
      </c>
      <c r="B24" s="3" t="s">
        <v>42</v>
      </c>
      <c r="C24" s="4">
        <v>24120</v>
      </c>
      <c r="D24" s="4"/>
      <c r="E24" s="5"/>
      <c r="F24" s="12">
        <f t="shared" si="0"/>
        <v>25000</v>
      </c>
      <c r="G24" s="14">
        <v>25000</v>
      </c>
      <c r="H24" s="14"/>
      <c r="I24" s="14"/>
      <c r="J24" s="14"/>
      <c r="K24" s="14"/>
    </row>
    <row r="25" spans="1:11">
      <c r="A25" s="6"/>
      <c r="B25" s="6"/>
      <c r="C25" s="7"/>
      <c r="D25" s="7"/>
      <c r="E25" s="8"/>
      <c r="F25" s="12">
        <f t="shared" si="0"/>
        <v>0</v>
      </c>
      <c r="G25" s="14"/>
      <c r="H25" s="14"/>
      <c r="I25" s="14"/>
      <c r="J25" s="14"/>
      <c r="K25" s="14"/>
    </row>
    <row r="26" spans="1:11">
      <c r="A26" s="3" t="s">
        <v>44</v>
      </c>
      <c r="B26" s="3" t="s">
        <v>45</v>
      </c>
      <c r="C26" s="4">
        <v>224983.7</v>
      </c>
      <c r="D26" s="4">
        <v>250000</v>
      </c>
      <c r="E26" s="5">
        <v>-0.10006520000000001</v>
      </c>
      <c r="F26" s="12">
        <f>SUM(G26:K26)</f>
        <v>240000</v>
      </c>
      <c r="G26" s="14"/>
      <c r="H26" s="14"/>
      <c r="I26" s="14">
        <v>240000</v>
      </c>
      <c r="J26" s="14"/>
      <c r="K26" s="14"/>
    </row>
    <row r="27" spans="1:11">
      <c r="A27" s="3" t="s">
        <v>46</v>
      </c>
      <c r="B27" s="3" t="s">
        <v>47</v>
      </c>
      <c r="C27" s="4">
        <v>159100</v>
      </c>
      <c r="D27" s="4"/>
      <c r="E27" s="5"/>
      <c r="F27" s="12">
        <f t="shared" si="0"/>
        <v>80000</v>
      </c>
      <c r="G27" s="14"/>
      <c r="H27" s="14"/>
      <c r="I27" s="14"/>
      <c r="J27" s="14"/>
      <c r="K27" s="14">
        <v>80000</v>
      </c>
    </row>
    <row r="28" spans="1:11">
      <c r="A28" s="3" t="s">
        <v>48</v>
      </c>
      <c r="B28" s="3" t="s">
        <v>49</v>
      </c>
      <c r="C28" s="4">
        <v>302844</v>
      </c>
      <c r="D28" s="4">
        <v>180000</v>
      </c>
      <c r="E28" s="5">
        <v>0.68246666666666667</v>
      </c>
      <c r="F28" s="12">
        <f t="shared" si="0"/>
        <v>235000</v>
      </c>
      <c r="G28" s="14">
        <v>235000</v>
      </c>
      <c r="H28" s="14"/>
      <c r="I28" s="14"/>
      <c r="J28" s="14"/>
      <c r="K28" s="14"/>
    </row>
    <row r="29" spans="1:11">
      <c r="A29" s="3" t="s">
        <v>50</v>
      </c>
      <c r="B29" s="3" t="s">
        <v>51</v>
      </c>
      <c r="C29" s="4">
        <v>0.98</v>
      </c>
      <c r="D29" s="4">
        <v>30000</v>
      </c>
      <c r="E29" s="5">
        <v>-0.99996733333333343</v>
      </c>
      <c r="F29" s="12">
        <f t="shared" si="0"/>
        <v>0</v>
      </c>
      <c r="G29" s="14"/>
      <c r="H29" s="14"/>
      <c r="I29" s="14"/>
      <c r="J29" s="14"/>
      <c r="K29" s="14"/>
    </row>
    <row r="30" spans="1:11">
      <c r="A30" s="9"/>
      <c r="B30" s="9" t="s">
        <v>52</v>
      </c>
      <c r="C30" s="10">
        <f>SUM(C7:C29)</f>
        <v>3055127.26</v>
      </c>
      <c r="D30" s="10">
        <f>SUM(D7:D29)</f>
        <v>3249500</v>
      </c>
      <c r="E30" s="11">
        <v>-5.9816199415294667E-2</v>
      </c>
      <c r="F30" s="10">
        <f t="shared" ref="F30:K30" si="1">SUM(F7:F29)</f>
        <v>2909000</v>
      </c>
      <c r="G30" s="10">
        <f t="shared" si="1"/>
        <v>2369000</v>
      </c>
      <c r="H30" s="10">
        <f t="shared" si="1"/>
        <v>200000</v>
      </c>
      <c r="I30" s="10">
        <f t="shared" si="1"/>
        <v>240000</v>
      </c>
      <c r="J30" s="10">
        <f t="shared" si="1"/>
        <v>20000</v>
      </c>
      <c r="K30" s="10">
        <f t="shared" si="1"/>
        <v>80000</v>
      </c>
    </row>
    <row r="31" spans="1:11">
      <c r="A31" s="6"/>
      <c r="B31" s="6" t="s">
        <v>53</v>
      </c>
      <c r="C31" s="7">
        <v>278311.94</v>
      </c>
      <c r="D31" s="7">
        <v>972000</v>
      </c>
      <c r="E31" s="8">
        <v>-0.7136708436213991</v>
      </c>
      <c r="F31" s="7">
        <f>SUM(F32:F40)</f>
        <v>361000</v>
      </c>
      <c r="G31" s="7">
        <f>SUM(G32:G39)</f>
        <v>239000</v>
      </c>
      <c r="H31" s="8"/>
    </row>
    <row r="32" spans="1:11">
      <c r="A32" s="3" t="s">
        <v>54</v>
      </c>
      <c r="B32" s="3" t="s">
        <v>55</v>
      </c>
      <c r="C32" s="4">
        <v>1500</v>
      </c>
      <c r="D32" s="4"/>
      <c r="E32" s="5"/>
      <c r="F32" s="12">
        <f t="shared" ref="F32:F51" si="2">SUM(G32:K32)</f>
        <v>0</v>
      </c>
      <c r="G32" s="14"/>
      <c r="H32" s="14"/>
      <c r="I32" s="14"/>
      <c r="J32" s="14"/>
      <c r="K32" s="14"/>
    </row>
    <row r="33" spans="1:11">
      <c r="A33" s="3" t="s">
        <v>56</v>
      </c>
      <c r="B33" s="3" t="s">
        <v>57</v>
      </c>
      <c r="C33" s="4">
        <v>202290.5</v>
      </c>
      <c r="D33" s="4">
        <v>186000</v>
      </c>
      <c r="E33" s="5">
        <v>8.7583333333333332E-2</v>
      </c>
      <c r="F33" s="12">
        <f t="shared" si="2"/>
        <v>260000</v>
      </c>
      <c r="G33" s="14">
        <v>230000</v>
      </c>
      <c r="H33" s="14">
        <v>30000</v>
      </c>
      <c r="I33" s="14"/>
      <c r="J33" s="14"/>
      <c r="K33" s="14"/>
    </row>
    <row r="34" spans="1:11">
      <c r="A34" s="3" t="s">
        <v>58</v>
      </c>
      <c r="B34" s="3" t="s">
        <v>59</v>
      </c>
      <c r="C34" s="4">
        <v>49132.5</v>
      </c>
      <c r="D34" s="4">
        <v>645000</v>
      </c>
      <c r="E34" s="5">
        <v>-0.92382558139534887</v>
      </c>
      <c r="F34" s="12">
        <f t="shared" si="2"/>
        <v>60000</v>
      </c>
      <c r="G34" s="14"/>
      <c r="H34" s="14">
        <v>60000</v>
      </c>
      <c r="I34" s="14"/>
      <c r="J34" s="14"/>
      <c r="K34" s="14"/>
    </row>
    <row r="35" spans="1:11">
      <c r="A35" s="3" t="s">
        <v>60</v>
      </c>
      <c r="B35" s="3" t="s">
        <v>61</v>
      </c>
      <c r="C35" s="4">
        <v>12752</v>
      </c>
      <c r="D35" s="4"/>
      <c r="E35" s="5"/>
      <c r="F35" s="12">
        <f t="shared" si="2"/>
        <v>30000</v>
      </c>
      <c r="G35" s="14">
        <v>10000</v>
      </c>
      <c r="H35" s="14"/>
      <c r="I35" s="14"/>
      <c r="J35" s="14">
        <v>20000</v>
      </c>
      <c r="K35" s="14"/>
    </row>
    <row r="36" spans="1:11">
      <c r="A36" s="3" t="s">
        <v>62</v>
      </c>
      <c r="B36" s="3" t="s">
        <v>63</v>
      </c>
      <c r="C36" s="4">
        <v>3000</v>
      </c>
      <c r="D36" s="4"/>
      <c r="E36" s="5"/>
      <c r="F36" s="12">
        <f t="shared" si="2"/>
        <v>4000</v>
      </c>
      <c r="G36" s="14">
        <v>4000</v>
      </c>
      <c r="H36" s="14"/>
      <c r="I36" s="14"/>
      <c r="J36" s="14"/>
      <c r="K36" s="14"/>
    </row>
    <row r="37" spans="1:11">
      <c r="A37" s="3" t="s">
        <v>64</v>
      </c>
      <c r="B37" s="3" t="s">
        <v>65</v>
      </c>
      <c r="C37" s="4">
        <v>-2613.06</v>
      </c>
      <c r="D37" s="4"/>
      <c r="E37" s="5"/>
      <c r="F37" s="12">
        <f t="shared" si="2"/>
        <v>-5000</v>
      </c>
      <c r="G37" s="14">
        <v>-5000</v>
      </c>
      <c r="H37" s="14"/>
      <c r="I37" s="14"/>
      <c r="J37" s="14"/>
      <c r="K37" s="14"/>
    </row>
    <row r="38" spans="1:11">
      <c r="A38" s="3" t="s">
        <v>66</v>
      </c>
      <c r="B38" s="3" t="s">
        <v>67</v>
      </c>
      <c r="C38" s="4">
        <v>3300</v>
      </c>
      <c r="D38" s="4">
        <v>20000</v>
      </c>
      <c r="E38" s="5">
        <v>-0.83499999999999996</v>
      </c>
      <c r="F38" s="12">
        <f t="shared" si="2"/>
        <v>0</v>
      </c>
      <c r="G38" s="14"/>
      <c r="H38" s="14"/>
      <c r="I38" s="14"/>
      <c r="J38" s="14"/>
      <c r="K38" s="14"/>
    </row>
    <row r="39" spans="1:11">
      <c r="A39" s="3" t="s">
        <v>68</v>
      </c>
      <c r="B39" s="3" t="s">
        <v>69</v>
      </c>
      <c r="C39" s="4"/>
      <c r="D39" s="4">
        <v>121000</v>
      </c>
      <c r="E39" s="5">
        <v>-1</v>
      </c>
      <c r="F39" s="12">
        <f t="shared" si="2"/>
        <v>0</v>
      </c>
      <c r="G39" s="14"/>
      <c r="H39" s="14"/>
      <c r="I39" s="14"/>
      <c r="J39" s="14"/>
      <c r="K39" s="14"/>
    </row>
    <row r="40" spans="1:11">
      <c r="A40" s="3" t="s">
        <v>70</v>
      </c>
      <c r="B40" s="3" t="s">
        <v>71</v>
      </c>
      <c r="C40" s="4">
        <v>8950</v>
      </c>
      <c r="D40" s="4"/>
      <c r="E40" s="5"/>
      <c r="F40" s="12">
        <f t="shared" si="2"/>
        <v>12000</v>
      </c>
      <c r="G40" s="14"/>
      <c r="H40" s="14"/>
      <c r="I40" s="14">
        <v>12000</v>
      </c>
      <c r="J40" s="14"/>
      <c r="K40" s="14"/>
    </row>
    <row r="41" spans="1:11">
      <c r="A41" s="6"/>
      <c r="B41" s="6" t="s">
        <v>72</v>
      </c>
      <c r="C41" s="7"/>
      <c r="D41" s="7"/>
      <c r="E41" s="8"/>
      <c r="F41" s="12"/>
      <c r="G41" s="14"/>
      <c r="H41" s="14"/>
      <c r="I41" s="14"/>
      <c r="J41" s="14"/>
      <c r="K41" s="14"/>
    </row>
    <row r="42" spans="1:11">
      <c r="A42" s="3" t="s">
        <v>73</v>
      </c>
      <c r="B42" s="3" t="s">
        <v>74</v>
      </c>
      <c r="C42" s="4">
        <v>660418.02</v>
      </c>
      <c r="D42" s="4">
        <v>712500</v>
      </c>
      <c r="E42" s="5">
        <v>-7.3097515789473697E-2</v>
      </c>
      <c r="F42" s="12">
        <f t="shared" si="2"/>
        <v>690000</v>
      </c>
      <c r="G42" s="14">
        <v>690000</v>
      </c>
      <c r="H42" s="14"/>
      <c r="I42" s="14"/>
      <c r="J42" s="14"/>
      <c r="K42" s="14"/>
    </row>
    <row r="43" spans="1:11">
      <c r="A43" s="3" t="s">
        <v>75</v>
      </c>
      <c r="B43" s="3" t="s">
        <v>76</v>
      </c>
      <c r="C43" s="4">
        <v>79250.16</v>
      </c>
      <c r="D43" s="4">
        <v>85500</v>
      </c>
      <c r="E43" s="5">
        <v>-7.3097543859649131E-2</v>
      </c>
      <c r="F43" s="12">
        <f t="shared" si="2"/>
        <v>82800</v>
      </c>
      <c r="G43" s="14">
        <f>G42*0.12</f>
        <v>82800</v>
      </c>
      <c r="H43" s="14"/>
      <c r="I43" s="14"/>
      <c r="J43" s="14"/>
      <c r="K43" s="14">
        <f>K42*0.12</f>
        <v>0</v>
      </c>
    </row>
    <row r="44" spans="1:11">
      <c r="A44" s="3" t="s">
        <v>202</v>
      </c>
      <c r="B44" s="3" t="s">
        <v>203</v>
      </c>
      <c r="C44" s="4"/>
      <c r="D44" s="4"/>
      <c r="E44" s="5"/>
      <c r="F44" s="12">
        <v>50000</v>
      </c>
      <c r="G44" s="14">
        <v>50000</v>
      </c>
      <c r="H44" s="14"/>
      <c r="I44" s="14"/>
      <c r="J44" s="14"/>
      <c r="K44" s="14"/>
    </row>
    <row r="45" spans="1:11">
      <c r="A45" s="3" t="s">
        <v>77</v>
      </c>
      <c r="B45" s="3" t="s">
        <v>78</v>
      </c>
      <c r="C45" s="4">
        <v>7330</v>
      </c>
      <c r="D45" s="4"/>
      <c r="E45" s="5"/>
      <c r="F45" s="12">
        <f t="shared" si="2"/>
        <v>7500</v>
      </c>
      <c r="G45" s="14">
        <v>7500</v>
      </c>
      <c r="H45" s="14"/>
      <c r="I45" s="14"/>
      <c r="J45" s="14"/>
      <c r="K45" s="14"/>
    </row>
    <row r="46" spans="1:11">
      <c r="A46" s="3" t="s">
        <v>79</v>
      </c>
      <c r="B46" s="3" t="s">
        <v>80</v>
      </c>
      <c r="C46" s="4">
        <v>93118.97</v>
      </c>
      <c r="D46" s="4">
        <v>100462.5</v>
      </c>
      <c r="E46" s="5">
        <v>-7.3097225332835636E-2</v>
      </c>
      <c r="F46" s="12">
        <f t="shared" si="2"/>
        <v>104339.99999999999</v>
      </c>
      <c r="G46" s="14">
        <f>(G42+G44)*0.141</f>
        <v>104339.99999999999</v>
      </c>
      <c r="H46" s="14"/>
      <c r="I46" s="14"/>
      <c r="J46" s="14"/>
      <c r="K46" s="14">
        <f>(K42+K44)*0.141</f>
        <v>0</v>
      </c>
    </row>
    <row r="47" spans="1:11">
      <c r="A47" s="3" t="s">
        <v>81</v>
      </c>
      <c r="B47" s="3" t="s">
        <v>82</v>
      </c>
      <c r="C47" s="4">
        <v>11174.29</v>
      </c>
      <c r="D47" s="4">
        <v>12055.5</v>
      </c>
      <c r="E47" s="5">
        <v>-7.3096097217037859E-2</v>
      </c>
      <c r="F47" s="12">
        <f t="shared" si="2"/>
        <v>11674.8</v>
      </c>
      <c r="G47" s="14">
        <f>G43*0.141</f>
        <v>11674.8</v>
      </c>
      <c r="H47" s="14"/>
      <c r="I47" s="14"/>
      <c r="J47" s="14"/>
      <c r="K47" s="14">
        <f>K43*0.141</f>
        <v>0</v>
      </c>
    </row>
    <row r="48" spans="1:11">
      <c r="A48" s="3" t="s">
        <v>83</v>
      </c>
      <c r="B48" s="3" t="s">
        <v>84</v>
      </c>
      <c r="C48" s="4">
        <v>43307.09</v>
      </c>
      <c r="D48" s="4">
        <v>28500</v>
      </c>
      <c r="E48" s="5">
        <v>0.51954701754385957</v>
      </c>
      <c r="F48" s="12">
        <f t="shared" si="2"/>
        <v>27600</v>
      </c>
      <c r="G48" s="14">
        <f>G42*0.04</f>
        <v>27600</v>
      </c>
      <c r="H48" s="14"/>
      <c r="I48" s="14"/>
      <c r="J48" s="14"/>
      <c r="K48" s="14"/>
    </row>
    <row r="49" spans="1:11">
      <c r="A49" s="3" t="s">
        <v>85</v>
      </c>
      <c r="B49" s="3" t="s">
        <v>86</v>
      </c>
      <c r="C49" s="4">
        <v>1055</v>
      </c>
      <c r="D49" s="4"/>
      <c r="E49" s="5"/>
      <c r="F49" s="12">
        <f t="shared" si="2"/>
        <v>2000</v>
      </c>
      <c r="G49" s="14">
        <v>2000</v>
      </c>
      <c r="H49" s="14"/>
      <c r="I49" s="14"/>
      <c r="J49" s="14"/>
      <c r="K49" s="14"/>
    </row>
    <row r="50" spans="1:11">
      <c r="A50" s="3" t="s">
        <v>87</v>
      </c>
      <c r="B50" s="3" t="s">
        <v>88</v>
      </c>
      <c r="C50" s="4">
        <v>3755</v>
      </c>
      <c r="D50" s="4">
        <v>10000</v>
      </c>
      <c r="E50" s="5">
        <v>-0.62450000000000006</v>
      </c>
      <c r="F50" s="12">
        <f t="shared" si="2"/>
        <v>4000</v>
      </c>
      <c r="G50" s="14">
        <v>4000</v>
      </c>
      <c r="H50" s="14"/>
      <c r="I50" s="14"/>
      <c r="J50" s="14"/>
      <c r="K50" s="14"/>
    </row>
    <row r="51" spans="1:11">
      <c r="A51" s="3" t="s">
        <v>89</v>
      </c>
      <c r="B51" s="3" t="s">
        <v>90</v>
      </c>
      <c r="C51" s="4">
        <v>5212</v>
      </c>
      <c r="D51" s="4">
        <v>8000</v>
      </c>
      <c r="E51" s="5">
        <v>-0.34849999999999998</v>
      </c>
      <c r="F51" s="12">
        <f t="shared" si="2"/>
        <v>7000</v>
      </c>
      <c r="G51" s="14">
        <v>7000</v>
      </c>
      <c r="H51" s="14"/>
      <c r="I51" s="14"/>
      <c r="J51" s="14"/>
      <c r="K51" s="14"/>
    </row>
    <row r="52" spans="1:11">
      <c r="A52" s="6"/>
      <c r="B52" s="6"/>
      <c r="C52" s="7"/>
      <c r="D52" s="7"/>
      <c r="E52" s="8"/>
      <c r="F52" s="12"/>
      <c r="G52" s="14"/>
      <c r="H52" s="14"/>
      <c r="I52" s="14"/>
      <c r="J52" s="14"/>
      <c r="K52" s="14"/>
    </row>
    <row r="53" spans="1:11">
      <c r="A53" s="3" t="s">
        <v>92</v>
      </c>
      <c r="B53" s="3" t="s">
        <v>93</v>
      </c>
      <c r="C53" s="4">
        <v>0</v>
      </c>
      <c r="D53" s="4"/>
      <c r="E53" s="5"/>
      <c r="F53" s="12">
        <f t="shared" ref="F53:F61" si="3">SUM(G53:K53)</f>
        <v>10000</v>
      </c>
      <c r="G53" s="14"/>
      <c r="H53" s="14"/>
      <c r="I53" s="14">
        <v>10000</v>
      </c>
      <c r="J53" s="14"/>
      <c r="K53" s="14"/>
    </row>
    <row r="54" spans="1:11">
      <c r="A54" s="3" t="s">
        <v>94</v>
      </c>
      <c r="B54" s="3" t="s">
        <v>95</v>
      </c>
      <c r="C54" s="4">
        <v>4420</v>
      </c>
      <c r="D54" s="4"/>
      <c r="E54" s="5"/>
      <c r="F54" s="12">
        <f t="shared" si="3"/>
        <v>4500</v>
      </c>
      <c r="G54" s="14"/>
      <c r="H54" s="14">
        <v>4500</v>
      </c>
      <c r="I54" s="14"/>
      <c r="J54" s="14"/>
      <c r="K54" s="14"/>
    </row>
    <row r="55" spans="1:11">
      <c r="A55" s="3" t="s">
        <v>96</v>
      </c>
      <c r="B55" s="3" t="s">
        <v>97</v>
      </c>
      <c r="C55" s="4">
        <v>9405</v>
      </c>
      <c r="D55" s="4">
        <v>4000</v>
      </c>
      <c r="E55" s="5">
        <v>1.3512500000000001</v>
      </c>
      <c r="F55" s="12">
        <f t="shared" si="3"/>
        <v>9500</v>
      </c>
      <c r="G55" s="14">
        <v>9500</v>
      </c>
      <c r="H55" s="14"/>
      <c r="I55" s="14"/>
      <c r="J55" s="14"/>
      <c r="K55" s="14"/>
    </row>
    <row r="56" spans="1:11">
      <c r="A56" s="3" t="s">
        <v>98</v>
      </c>
      <c r="B56" s="3" t="s">
        <v>99</v>
      </c>
      <c r="C56" s="4">
        <v>26749.23</v>
      </c>
      <c r="D56" s="4">
        <v>22000</v>
      </c>
      <c r="E56" s="5">
        <v>0.2158740909090909</v>
      </c>
      <c r="F56" s="12">
        <f t="shared" si="3"/>
        <v>27000</v>
      </c>
      <c r="G56" s="14"/>
      <c r="H56" s="14">
        <v>11000</v>
      </c>
      <c r="I56" s="14">
        <v>16000</v>
      </c>
      <c r="J56" s="14"/>
      <c r="K56" s="14"/>
    </row>
    <row r="57" spans="1:11">
      <c r="A57" s="3" t="s">
        <v>100</v>
      </c>
      <c r="B57" s="3" t="s">
        <v>101</v>
      </c>
      <c r="C57" s="4">
        <v>16389.400000000001</v>
      </c>
      <c r="D57" s="4">
        <v>15000</v>
      </c>
      <c r="E57" s="5">
        <v>9.2626666666666677E-2</v>
      </c>
      <c r="F57" s="12">
        <f t="shared" si="3"/>
        <v>15000</v>
      </c>
      <c r="G57" s="14"/>
      <c r="H57" s="14"/>
      <c r="I57" s="14">
        <v>15000</v>
      </c>
      <c r="J57" s="14"/>
      <c r="K57" s="14"/>
    </row>
    <row r="58" spans="1:11">
      <c r="A58" s="3" t="s">
        <v>102</v>
      </c>
      <c r="B58" s="3" t="s">
        <v>103</v>
      </c>
      <c r="C58" s="4">
        <v>78627.740000000005</v>
      </c>
      <c r="D58" s="4">
        <v>50000</v>
      </c>
      <c r="E58" s="5">
        <v>0.57255480000000003</v>
      </c>
      <c r="F58" s="12">
        <f t="shared" si="3"/>
        <v>78000</v>
      </c>
      <c r="G58" s="14">
        <v>36000</v>
      </c>
      <c r="H58" s="14"/>
      <c r="I58" s="14">
        <v>42000</v>
      </c>
      <c r="J58" s="14"/>
      <c r="K58" s="14"/>
    </row>
    <row r="59" spans="1:11">
      <c r="A59" s="3" t="s">
        <v>104</v>
      </c>
      <c r="B59" s="3" t="s">
        <v>105</v>
      </c>
      <c r="C59" s="4">
        <v>78190</v>
      </c>
      <c r="D59" s="4">
        <v>120000</v>
      </c>
      <c r="E59" s="5">
        <v>-0.34841666666666671</v>
      </c>
      <c r="F59" s="12">
        <f t="shared" si="3"/>
        <v>80000</v>
      </c>
      <c r="G59" s="14">
        <v>25000</v>
      </c>
      <c r="H59" s="14"/>
      <c r="I59" s="14">
        <v>55000</v>
      </c>
      <c r="J59" s="14"/>
      <c r="K59" s="14"/>
    </row>
    <row r="60" spans="1:11">
      <c r="A60" s="3" t="s">
        <v>106</v>
      </c>
      <c r="B60" s="3" t="s">
        <v>107</v>
      </c>
      <c r="C60" s="4">
        <v>9150.52</v>
      </c>
      <c r="D60" s="4">
        <v>20000</v>
      </c>
      <c r="E60" s="5">
        <v>-0.54247400000000001</v>
      </c>
      <c r="F60" s="12">
        <f t="shared" si="3"/>
        <v>10000</v>
      </c>
      <c r="G60" s="14">
        <v>2000</v>
      </c>
      <c r="H60" s="14"/>
      <c r="I60" s="14">
        <v>8000</v>
      </c>
      <c r="J60" s="14"/>
      <c r="K60" s="14"/>
    </row>
    <row r="61" spans="1:11">
      <c r="A61" s="3" t="s">
        <v>108</v>
      </c>
      <c r="B61" s="3" t="s">
        <v>109</v>
      </c>
      <c r="C61" s="4">
        <v>2037.5</v>
      </c>
      <c r="D61" s="4"/>
      <c r="E61" s="5"/>
      <c r="F61" s="12">
        <f t="shared" si="3"/>
        <v>5000</v>
      </c>
      <c r="G61" s="14">
        <v>5000</v>
      </c>
      <c r="H61" s="14"/>
      <c r="I61" s="14"/>
      <c r="J61" s="14"/>
      <c r="K61" s="14"/>
    </row>
    <row r="62" spans="1:11">
      <c r="A62" s="3" t="s">
        <v>110</v>
      </c>
      <c r="B62" s="3" t="s">
        <v>111</v>
      </c>
      <c r="C62" s="4"/>
      <c r="D62" s="4">
        <v>1000</v>
      </c>
      <c r="E62" s="5">
        <v>-1</v>
      </c>
    </row>
    <row r="63" spans="1:11">
      <c r="A63" s="3" t="s">
        <v>112</v>
      </c>
      <c r="B63" s="3" t="s">
        <v>113</v>
      </c>
      <c r="C63" s="4">
        <v>45990.71</v>
      </c>
      <c r="D63" s="4">
        <v>68000</v>
      </c>
      <c r="E63" s="5">
        <v>-0.3236660294117647</v>
      </c>
      <c r="F63" s="12">
        <f t="shared" ref="F63:F97" si="4">SUM(G63:K63)</f>
        <v>46500</v>
      </c>
      <c r="G63" s="14">
        <v>46500</v>
      </c>
      <c r="H63" s="14"/>
      <c r="I63" s="14"/>
      <c r="J63" s="14"/>
      <c r="K63" s="14"/>
    </row>
    <row r="64" spans="1:11">
      <c r="A64" s="3" t="s">
        <v>114</v>
      </c>
      <c r="B64" s="3" t="s">
        <v>115</v>
      </c>
      <c r="C64" s="4">
        <v>13563.53</v>
      </c>
      <c r="D64" s="4">
        <v>14000</v>
      </c>
      <c r="E64" s="5">
        <v>-3.117642857142857E-2</v>
      </c>
      <c r="F64" s="12">
        <f t="shared" si="4"/>
        <v>14000</v>
      </c>
      <c r="G64" s="14">
        <v>14000</v>
      </c>
      <c r="H64" s="14"/>
      <c r="I64" s="14"/>
      <c r="J64" s="14"/>
      <c r="K64" s="14"/>
    </row>
    <row r="65" spans="1:11">
      <c r="A65" s="3" t="s">
        <v>116</v>
      </c>
      <c r="B65" s="3" t="s">
        <v>117</v>
      </c>
      <c r="C65" s="4">
        <v>10567.63</v>
      </c>
      <c r="D65" s="4">
        <v>15000</v>
      </c>
      <c r="E65" s="5">
        <v>-0.29549133333333338</v>
      </c>
      <c r="F65" s="12">
        <f t="shared" si="4"/>
        <v>12000</v>
      </c>
      <c r="G65" s="14">
        <v>12000</v>
      </c>
      <c r="H65" s="14"/>
      <c r="I65" s="14"/>
      <c r="J65" s="14"/>
      <c r="K65" s="14"/>
    </row>
    <row r="66" spans="1:11">
      <c r="A66" s="3" t="s">
        <v>118</v>
      </c>
      <c r="B66" s="3" t="s">
        <v>119</v>
      </c>
      <c r="C66" s="4">
        <v>45539.8</v>
      </c>
      <c r="D66" s="4">
        <v>50000</v>
      </c>
      <c r="E66" s="5">
        <v>-8.9204000000000006E-2</v>
      </c>
      <c r="F66" s="12">
        <f t="shared" si="4"/>
        <v>150000</v>
      </c>
      <c r="G66" s="14">
        <v>150000</v>
      </c>
      <c r="H66" s="14"/>
      <c r="I66" s="14"/>
      <c r="J66" s="14"/>
      <c r="K66" s="14"/>
    </row>
    <row r="67" spans="1:11">
      <c r="A67" s="3" t="s">
        <v>120</v>
      </c>
      <c r="B67" s="3" t="s">
        <v>121</v>
      </c>
      <c r="C67" s="4">
        <v>44762.25</v>
      </c>
      <c r="D67" s="4"/>
      <c r="E67" s="5"/>
      <c r="F67" s="12">
        <f t="shared" si="4"/>
        <v>150000</v>
      </c>
      <c r="G67" s="14">
        <v>50000</v>
      </c>
      <c r="H67" s="14"/>
      <c r="I67" s="14"/>
      <c r="J67" s="14"/>
      <c r="K67" s="14">
        <v>100000</v>
      </c>
    </row>
    <row r="68" spans="1:11">
      <c r="A68" s="3" t="s">
        <v>122</v>
      </c>
      <c r="B68" s="3" t="s">
        <v>123</v>
      </c>
      <c r="C68" s="4">
        <v>59714.96</v>
      </c>
      <c r="D68" s="4">
        <v>40000</v>
      </c>
      <c r="E68" s="5">
        <v>0.49287399999999998</v>
      </c>
      <c r="F68" s="12">
        <f t="shared" si="4"/>
        <v>50000</v>
      </c>
      <c r="G68" s="14">
        <v>50000</v>
      </c>
      <c r="H68" s="14"/>
      <c r="I68" s="14"/>
      <c r="J68" s="14"/>
      <c r="K68" s="14"/>
    </row>
    <row r="69" spans="1:11">
      <c r="A69" s="3" t="s">
        <v>124</v>
      </c>
      <c r="B69" s="3" t="s">
        <v>125</v>
      </c>
      <c r="C69" s="4"/>
      <c r="D69" s="4">
        <v>25000</v>
      </c>
      <c r="E69" s="5">
        <v>-1</v>
      </c>
      <c r="F69" s="12">
        <f t="shared" si="4"/>
        <v>0</v>
      </c>
      <c r="G69" s="14"/>
      <c r="H69" s="14"/>
      <c r="I69" s="14"/>
      <c r="J69" s="14"/>
      <c r="K69" s="14"/>
    </row>
    <row r="70" spans="1:11">
      <c r="A70" s="3" t="s">
        <v>126</v>
      </c>
      <c r="B70" s="3" t="s">
        <v>127</v>
      </c>
      <c r="C70" s="4">
        <v>139</v>
      </c>
      <c r="D70" s="4">
        <v>4500</v>
      </c>
      <c r="E70" s="5">
        <v>-0.96911111111111115</v>
      </c>
      <c r="F70" s="12">
        <f t="shared" si="4"/>
        <v>0</v>
      </c>
      <c r="G70" s="14"/>
      <c r="H70" s="14"/>
      <c r="I70" s="14"/>
      <c r="J70" s="14"/>
      <c r="K70" s="14"/>
    </row>
    <row r="71" spans="1:11">
      <c r="A71" s="3" t="s">
        <v>128</v>
      </c>
      <c r="B71" s="3" t="s">
        <v>129</v>
      </c>
      <c r="C71" s="4">
        <v>2108.6999999999998</v>
      </c>
      <c r="D71" s="4"/>
      <c r="E71" s="5"/>
      <c r="F71" s="12">
        <f t="shared" si="4"/>
        <v>3000</v>
      </c>
      <c r="G71" s="14">
        <v>3000</v>
      </c>
      <c r="H71" s="14"/>
      <c r="I71" s="14"/>
      <c r="J71" s="14"/>
      <c r="K71" s="14"/>
    </row>
    <row r="72" spans="1:11">
      <c r="A72" s="3" t="s">
        <v>130</v>
      </c>
      <c r="B72" s="3" t="s">
        <v>131</v>
      </c>
      <c r="C72" s="4">
        <v>1580</v>
      </c>
      <c r="D72" s="4"/>
      <c r="E72" s="5"/>
      <c r="F72" s="12">
        <f t="shared" si="4"/>
        <v>1800</v>
      </c>
      <c r="G72" s="14">
        <v>1800</v>
      </c>
      <c r="H72" s="14"/>
      <c r="I72" s="14"/>
      <c r="J72" s="14"/>
      <c r="K72" s="14"/>
    </row>
    <row r="73" spans="1:11">
      <c r="A73" s="3" t="s">
        <v>132</v>
      </c>
      <c r="B73" s="3" t="s">
        <v>133</v>
      </c>
      <c r="C73" s="4">
        <v>191</v>
      </c>
      <c r="D73" s="4">
        <v>10000</v>
      </c>
      <c r="E73" s="5">
        <v>-0.98089999999999999</v>
      </c>
      <c r="F73" s="12">
        <f t="shared" si="4"/>
        <v>30000</v>
      </c>
      <c r="G73" s="14">
        <v>20000</v>
      </c>
      <c r="H73" s="14"/>
      <c r="I73" s="14">
        <v>10000</v>
      </c>
      <c r="J73" s="14"/>
      <c r="K73" s="14"/>
    </row>
    <row r="74" spans="1:11">
      <c r="A74" s="3" t="s">
        <v>134</v>
      </c>
      <c r="B74" s="3" t="s">
        <v>135</v>
      </c>
      <c r="C74" s="4">
        <v>557637.5</v>
      </c>
      <c r="D74" s="4">
        <v>587490</v>
      </c>
      <c r="E74" s="5">
        <v>-5.0813630870312688E-2</v>
      </c>
      <c r="F74" s="12">
        <f t="shared" si="4"/>
        <v>0</v>
      </c>
      <c r="G74" s="14"/>
      <c r="H74" s="14"/>
      <c r="I74" s="14"/>
      <c r="J74" s="14"/>
      <c r="K74" s="14"/>
    </row>
    <row r="75" spans="1:11">
      <c r="A75" s="3" t="s">
        <v>136</v>
      </c>
      <c r="B75" s="3" t="s">
        <v>137</v>
      </c>
      <c r="C75" s="4">
        <v>565</v>
      </c>
      <c r="D75" s="4"/>
      <c r="E75" s="5"/>
      <c r="F75" s="12">
        <f t="shared" si="4"/>
        <v>1000</v>
      </c>
      <c r="G75" s="14">
        <v>1000</v>
      </c>
      <c r="H75" s="14"/>
      <c r="I75" s="14"/>
      <c r="J75" s="14"/>
      <c r="K75" s="14"/>
    </row>
    <row r="76" spans="1:11">
      <c r="A76" s="3" t="s">
        <v>138</v>
      </c>
      <c r="B76" s="3" t="s">
        <v>139</v>
      </c>
      <c r="C76" s="4">
        <v>43414.25</v>
      </c>
      <c r="D76" s="4"/>
      <c r="E76" s="5"/>
      <c r="F76" s="12">
        <f t="shared" si="4"/>
        <v>25000</v>
      </c>
      <c r="G76" s="14">
        <v>25000</v>
      </c>
      <c r="H76" s="14"/>
      <c r="I76" s="14"/>
      <c r="J76" s="14"/>
      <c r="K76" s="14"/>
    </row>
    <row r="77" spans="1:11">
      <c r="A77" s="3" t="s">
        <v>140</v>
      </c>
      <c r="B77" s="3" t="s">
        <v>141</v>
      </c>
      <c r="C77" s="4">
        <v>24252</v>
      </c>
      <c r="D77" s="4">
        <v>20000</v>
      </c>
      <c r="E77" s="5">
        <v>0.21260000000000001</v>
      </c>
      <c r="F77" s="12">
        <f t="shared" si="4"/>
        <v>15000</v>
      </c>
      <c r="G77" s="14">
        <v>15000</v>
      </c>
      <c r="H77" s="14"/>
      <c r="I77" s="14"/>
      <c r="J77" s="14"/>
      <c r="K77" s="14"/>
    </row>
    <row r="78" spans="1:11">
      <c r="A78" s="3" t="s">
        <v>142</v>
      </c>
      <c r="B78" s="3" t="s">
        <v>143</v>
      </c>
      <c r="C78" s="4">
        <v>-3737.5</v>
      </c>
      <c r="D78" s="4"/>
      <c r="E78" s="5"/>
      <c r="F78" s="12">
        <f t="shared" si="4"/>
        <v>0</v>
      </c>
      <c r="G78" s="14"/>
      <c r="H78" s="14"/>
      <c r="I78" s="14"/>
      <c r="J78" s="14"/>
      <c r="K78" s="14"/>
    </row>
    <row r="79" spans="1:11">
      <c r="A79" s="3" t="s">
        <v>144</v>
      </c>
      <c r="B79" s="3" t="s">
        <v>145</v>
      </c>
      <c r="C79" s="4">
        <v>6145.87</v>
      </c>
      <c r="D79" s="4">
        <v>8000</v>
      </c>
      <c r="E79" s="5">
        <v>-0.23176625000000001</v>
      </c>
      <c r="F79" s="12">
        <f t="shared" si="4"/>
        <v>5000</v>
      </c>
      <c r="G79" s="14">
        <v>5000</v>
      </c>
      <c r="H79" s="14"/>
      <c r="I79" s="14"/>
      <c r="J79" s="14"/>
      <c r="K79" s="14"/>
    </row>
    <row r="80" spans="1:11">
      <c r="A80" s="3" t="s">
        <v>146</v>
      </c>
      <c r="B80" s="3" t="s">
        <v>147</v>
      </c>
      <c r="C80" s="4">
        <v>26817.4</v>
      </c>
      <c r="D80" s="4"/>
      <c r="E80" s="5"/>
      <c r="F80" s="12">
        <f t="shared" si="4"/>
        <v>37000</v>
      </c>
      <c r="G80" s="14">
        <v>25000</v>
      </c>
      <c r="H80" s="14">
        <v>12000</v>
      </c>
      <c r="I80" s="14"/>
      <c r="J80" s="14"/>
      <c r="K80" s="14"/>
    </row>
    <row r="81" spans="1:11">
      <c r="A81" s="3" t="s">
        <v>148</v>
      </c>
      <c r="B81" s="3" t="s">
        <v>149</v>
      </c>
      <c r="C81" s="4">
        <v>50087.55</v>
      </c>
      <c r="D81" s="4">
        <v>40000</v>
      </c>
      <c r="E81" s="5">
        <v>0.25218875000000002</v>
      </c>
      <c r="F81" s="12">
        <f t="shared" si="4"/>
        <v>45000</v>
      </c>
      <c r="G81" s="14">
        <v>40000</v>
      </c>
      <c r="H81" s="14">
        <v>5000</v>
      </c>
      <c r="I81" s="14"/>
      <c r="J81" s="14"/>
      <c r="K81" s="14"/>
    </row>
    <row r="82" spans="1:11">
      <c r="A82" s="3" t="s">
        <v>150</v>
      </c>
      <c r="B82" s="3" t="s">
        <v>151</v>
      </c>
      <c r="C82" s="4">
        <v>5</v>
      </c>
      <c r="D82" s="4"/>
      <c r="E82" s="5"/>
      <c r="F82" s="12">
        <f t="shared" si="4"/>
        <v>1000</v>
      </c>
      <c r="G82" s="14">
        <v>1000</v>
      </c>
      <c r="H82" s="14"/>
      <c r="I82" s="14"/>
      <c r="J82" s="14"/>
      <c r="K82" s="14"/>
    </row>
    <row r="83" spans="1:11">
      <c r="A83" s="3" t="s">
        <v>152</v>
      </c>
      <c r="B83" s="3" t="s">
        <v>153</v>
      </c>
      <c r="C83" s="4">
        <v>30800</v>
      </c>
      <c r="D83" s="4">
        <v>30000</v>
      </c>
      <c r="E83" s="5">
        <v>2.6666666666666668E-2</v>
      </c>
      <c r="F83" s="12">
        <f t="shared" si="4"/>
        <v>36000</v>
      </c>
      <c r="G83" s="14">
        <v>30000</v>
      </c>
      <c r="H83" s="14">
        <v>6000</v>
      </c>
      <c r="I83" s="14"/>
      <c r="J83" s="14"/>
      <c r="K83" s="14"/>
    </row>
    <row r="84" spans="1:11">
      <c r="A84" s="3" t="s">
        <v>154</v>
      </c>
      <c r="B84" s="3" t="s">
        <v>155</v>
      </c>
      <c r="C84" s="4">
        <v>20167.57</v>
      </c>
      <c r="D84" s="4">
        <v>15000</v>
      </c>
      <c r="E84" s="5">
        <v>0.34450466666666668</v>
      </c>
      <c r="F84" s="12">
        <f t="shared" si="4"/>
        <v>30000</v>
      </c>
      <c r="G84" s="14">
        <v>30000</v>
      </c>
      <c r="H84" s="14"/>
      <c r="I84" s="14"/>
      <c r="J84" s="14"/>
      <c r="K84" s="14"/>
    </row>
    <row r="85" spans="1:11">
      <c r="A85" s="3" t="s">
        <v>156</v>
      </c>
      <c r="B85" s="3" t="s">
        <v>157</v>
      </c>
      <c r="C85" s="4">
        <v>33373.519999999997</v>
      </c>
      <c r="D85" s="4">
        <v>25000</v>
      </c>
      <c r="E85" s="5">
        <v>0.33494079999999998</v>
      </c>
      <c r="F85" s="12">
        <f t="shared" si="4"/>
        <v>34000</v>
      </c>
      <c r="G85" s="14">
        <v>34000</v>
      </c>
      <c r="H85" s="14"/>
      <c r="I85" s="14"/>
      <c r="J85" s="14"/>
      <c r="K85" s="14"/>
    </row>
    <row r="86" spans="1:11">
      <c r="A86" s="3" t="s">
        <v>158</v>
      </c>
      <c r="B86" s="3" t="s">
        <v>159</v>
      </c>
      <c r="C86" s="4">
        <v>1145</v>
      </c>
      <c r="D86" s="4">
        <v>1200</v>
      </c>
      <c r="E86" s="5">
        <v>-4.5833333333333337E-2</v>
      </c>
      <c r="F86" s="12">
        <f t="shared" si="4"/>
        <v>1200</v>
      </c>
      <c r="G86" s="14">
        <v>1200</v>
      </c>
      <c r="H86" s="14"/>
      <c r="I86" s="14"/>
      <c r="J86" s="14"/>
      <c r="K86" s="14"/>
    </row>
    <row r="87" spans="1:11">
      <c r="A87" s="3" t="s">
        <v>160</v>
      </c>
      <c r="B87" s="3" t="s">
        <v>161</v>
      </c>
      <c r="C87" s="4">
        <v>139</v>
      </c>
      <c r="D87" s="4"/>
      <c r="E87" s="5"/>
      <c r="F87" s="12">
        <f t="shared" si="4"/>
        <v>200</v>
      </c>
      <c r="G87" s="14">
        <v>200</v>
      </c>
      <c r="H87" s="14"/>
      <c r="I87" s="14"/>
      <c r="J87" s="14"/>
      <c r="K87" s="14"/>
    </row>
    <row r="88" spans="1:11">
      <c r="A88" s="3" t="s">
        <v>162</v>
      </c>
      <c r="B88" s="3" t="s">
        <v>163</v>
      </c>
      <c r="C88" s="4">
        <v>217.9</v>
      </c>
      <c r="D88" s="4"/>
      <c r="E88" s="5"/>
      <c r="F88" s="12">
        <f t="shared" si="4"/>
        <v>400</v>
      </c>
      <c r="G88" s="14">
        <v>400</v>
      </c>
      <c r="H88" s="14"/>
      <c r="I88" s="14"/>
      <c r="J88" s="14"/>
      <c r="K88" s="14"/>
    </row>
    <row r="89" spans="1:11">
      <c r="A89" s="3" t="s">
        <v>164</v>
      </c>
      <c r="B89" s="3" t="s">
        <v>165</v>
      </c>
      <c r="C89" s="4">
        <v>2403</v>
      </c>
      <c r="D89" s="4"/>
      <c r="E89" s="5"/>
      <c r="F89" s="12">
        <f t="shared" si="4"/>
        <v>2500</v>
      </c>
      <c r="G89" s="14">
        <v>2500</v>
      </c>
      <c r="H89" s="14"/>
      <c r="I89" s="14"/>
      <c r="J89" s="14"/>
      <c r="K89" s="14"/>
    </row>
    <row r="90" spans="1:11">
      <c r="A90" s="3" t="s">
        <v>166</v>
      </c>
      <c r="B90" s="3" t="s">
        <v>167</v>
      </c>
      <c r="C90" s="4">
        <v>594</v>
      </c>
      <c r="D90" s="4">
        <v>1000</v>
      </c>
      <c r="E90" s="5">
        <v>-0.40600000000000003</v>
      </c>
      <c r="F90" s="12">
        <f t="shared" si="4"/>
        <v>600</v>
      </c>
      <c r="G90" s="14">
        <v>600</v>
      </c>
      <c r="H90" s="14"/>
      <c r="I90" s="14"/>
      <c r="J90" s="14"/>
      <c r="K90" s="14"/>
    </row>
    <row r="91" spans="1:11">
      <c r="A91" s="3" t="s">
        <v>168</v>
      </c>
      <c r="B91" s="3" t="s">
        <v>169</v>
      </c>
      <c r="C91" s="4">
        <v>3162.66</v>
      </c>
      <c r="D91" s="4">
        <v>18000</v>
      </c>
      <c r="E91" s="5">
        <v>-0.82429666666666668</v>
      </c>
      <c r="F91" s="12">
        <f t="shared" si="4"/>
        <v>0</v>
      </c>
      <c r="G91" s="14"/>
      <c r="H91" s="14"/>
      <c r="I91" s="14"/>
      <c r="J91" s="14"/>
      <c r="K91" s="14"/>
    </row>
    <row r="92" spans="1:11">
      <c r="A92" s="3" t="s">
        <v>170</v>
      </c>
      <c r="B92" s="3" t="s">
        <v>171</v>
      </c>
      <c r="C92" s="4">
        <v>3039</v>
      </c>
      <c r="D92" s="4">
        <v>7000</v>
      </c>
      <c r="E92" s="5">
        <v>-0.56585714285714284</v>
      </c>
      <c r="F92" s="12">
        <f t="shared" si="4"/>
        <v>3000</v>
      </c>
      <c r="G92" s="14">
        <v>3000</v>
      </c>
      <c r="H92" s="14"/>
      <c r="I92" s="14"/>
      <c r="J92" s="14"/>
      <c r="K92" s="14"/>
    </row>
    <row r="93" spans="1:11">
      <c r="A93" s="3" t="s">
        <v>172</v>
      </c>
      <c r="B93" s="3" t="s">
        <v>173</v>
      </c>
      <c r="C93" s="4">
        <v>43728</v>
      </c>
      <c r="D93" s="4">
        <v>49000</v>
      </c>
      <c r="E93" s="5">
        <v>-0.10759183673469387</v>
      </c>
      <c r="F93" s="12">
        <f t="shared" si="4"/>
        <v>45000</v>
      </c>
      <c r="G93" s="14">
        <v>45000</v>
      </c>
      <c r="H93" s="14"/>
      <c r="I93" s="14"/>
      <c r="J93" s="14"/>
      <c r="K93" s="14"/>
    </row>
    <row r="94" spans="1:11">
      <c r="A94" s="3" t="s">
        <v>174</v>
      </c>
      <c r="B94" s="3" t="s">
        <v>175</v>
      </c>
      <c r="C94" s="4">
        <v>-0.5</v>
      </c>
      <c r="D94" s="4"/>
      <c r="E94" s="5"/>
      <c r="F94" s="12">
        <f t="shared" si="4"/>
        <v>0</v>
      </c>
      <c r="G94" s="14"/>
      <c r="H94" s="14"/>
      <c r="I94" s="14"/>
      <c r="J94" s="14"/>
      <c r="K94" s="14"/>
    </row>
    <row r="95" spans="1:11">
      <c r="A95" s="3" t="s">
        <v>176</v>
      </c>
      <c r="B95" s="3" t="s">
        <v>177</v>
      </c>
      <c r="C95" s="4">
        <v>2980</v>
      </c>
      <c r="D95" s="4"/>
      <c r="E95" s="5"/>
      <c r="F95" s="12">
        <f t="shared" si="4"/>
        <v>3000</v>
      </c>
      <c r="G95" s="14">
        <v>3000</v>
      </c>
      <c r="H95" s="14"/>
      <c r="I95" s="14"/>
      <c r="J95" s="14"/>
      <c r="K95" s="14"/>
    </row>
    <row r="96" spans="1:11">
      <c r="A96" s="3" t="s">
        <v>178</v>
      </c>
      <c r="B96" s="3" t="s">
        <v>179</v>
      </c>
      <c r="C96" s="4">
        <v>29645.43</v>
      </c>
      <c r="D96" s="4">
        <v>34500</v>
      </c>
      <c r="E96" s="5">
        <v>-0.1407121739130435</v>
      </c>
      <c r="F96" s="12">
        <f t="shared" si="4"/>
        <v>30000</v>
      </c>
      <c r="G96" s="14">
        <v>20000</v>
      </c>
      <c r="H96" s="14">
        <v>10000</v>
      </c>
      <c r="I96" s="14"/>
      <c r="J96" s="14"/>
      <c r="K96" s="14"/>
    </row>
    <row r="97" spans="1:11">
      <c r="A97" s="3" t="s">
        <v>180</v>
      </c>
      <c r="B97" s="3" t="s">
        <v>181</v>
      </c>
      <c r="C97" s="4">
        <v>549</v>
      </c>
      <c r="D97" s="4"/>
      <c r="E97" s="5"/>
      <c r="F97" s="12">
        <f t="shared" si="4"/>
        <v>500</v>
      </c>
      <c r="G97" s="14">
        <v>500</v>
      </c>
      <c r="H97" s="14"/>
      <c r="I97" s="14"/>
      <c r="J97" s="14"/>
      <c r="K97" s="14"/>
    </row>
    <row r="98" spans="1:11" ht="16">
      <c r="A98" s="9"/>
      <c r="B98" s="9" t="s">
        <v>182</v>
      </c>
      <c r="C98" s="67">
        <f>SUM(C32:C97)</f>
        <v>2509190.09</v>
      </c>
      <c r="D98" s="67">
        <f>SUM(D32:D97)</f>
        <v>3223708</v>
      </c>
      <c r="E98" s="68">
        <v>-0.22164473643394503</v>
      </c>
      <c r="F98" s="67">
        <f t="shared" ref="F98:K98" si="5">SUM(F32:F97)</f>
        <v>2359614.7999999998</v>
      </c>
      <c r="G98" s="67">
        <f t="shared" si="5"/>
        <v>1933114.8</v>
      </c>
      <c r="H98" s="67">
        <f t="shared" si="5"/>
        <v>138500</v>
      </c>
      <c r="I98" s="67">
        <f t="shared" si="5"/>
        <v>168000</v>
      </c>
      <c r="J98" s="67">
        <f t="shared" si="5"/>
        <v>20000</v>
      </c>
      <c r="K98" s="67">
        <f t="shared" si="5"/>
        <v>100000</v>
      </c>
    </row>
    <row r="99" spans="1:11">
      <c r="A99" s="9"/>
      <c r="B99" s="9" t="s">
        <v>183</v>
      </c>
      <c r="C99" s="10">
        <f>C30-C98</f>
        <v>545937.16999999993</v>
      </c>
      <c r="D99" s="10">
        <f>D30-D98</f>
        <v>25792</v>
      </c>
      <c r="E99" s="10"/>
      <c r="F99" s="10">
        <f t="shared" ref="F99:K99" si="6">F30-F98</f>
        <v>549385.20000000019</v>
      </c>
      <c r="G99" s="10">
        <f t="shared" si="6"/>
        <v>435885.19999999995</v>
      </c>
      <c r="H99" s="10">
        <f t="shared" si="6"/>
        <v>61500</v>
      </c>
      <c r="I99" s="10">
        <f t="shared" si="6"/>
        <v>72000</v>
      </c>
      <c r="J99" s="10">
        <f t="shared" si="6"/>
        <v>0</v>
      </c>
      <c r="K99" s="10">
        <f t="shared" si="6"/>
        <v>-20000</v>
      </c>
    </row>
    <row r="100" spans="1:11">
      <c r="A100" s="6"/>
      <c r="B100" s="6" t="s">
        <v>184</v>
      </c>
      <c r="C100" s="7">
        <v>6944.3</v>
      </c>
      <c r="D100" s="7">
        <v>9000</v>
      </c>
      <c r="E100" s="8">
        <v>-0.22841111111111112</v>
      </c>
      <c r="F100" s="12">
        <f>SUM(G100:K100)</f>
        <v>0</v>
      </c>
      <c r="G100" s="14"/>
      <c r="H100" s="14"/>
      <c r="I100" s="14"/>
      <c r="J100" s="14"/>
      <c r="K100" s="14"/>
    </row>
    <row r="101" spans="1:11">
      <c r="A101" s="3" t="s">
        <v>185</v>
      </c>
      <c r="B101" s="3" t="s">
        <v>186</v>
      </c>
      <c r="C101" s="4">
        <v>6702.91</v>
      </c>
      <c r="D101" s="4">
        <v>9000</v>
      </c>
      <c r="E101" s="5">
        <v>-0.25523222222222225</v>
      </c>
      <c r="F101" s="12">
        <f t="shared" ref="F101:F104" si="7">SUM(G101:K101)</f>
        <v>9000</v>
      </c>
      <c r="G101" s="14">
        <v>9000</v>
      </c>
      <c r="H101" s="14"/>
      <c r="I101" s="14"/>
      <c r="J101" s="14"/>
      <c r="K101" s="14"/>
    </row>
    <row r="102" spans="1:11">
      <c r="A102" s="3" t="s">
        <v>187</v>
      </c>
      <c r="B102" s="3" t="s">
        <v>188</v>
      </c>
      <c r="C102" s="4">
        <v>241.39</v>
      </c>
      <c r="D102" s="4"/>
      <c r="E102" s="5"/>
      <c r="F102" s="12">
        <f t="shared" si="7"/>
        <v>0</v>
      </c>
      <c r="G102" s="14"/>
      <c r="H102" s="14"/>
      <c r="I102" s="14"/>
      <c r="J102" s="14"/>
      <c r="K102" s="14"/>
    </row>
    <row r="103" spans="1:11">
      <c r="A103" s="6"/>
      <c r="B103" s="6" t="s">
        <v>189</v>
      </c>
      <c r="C103" s="7">
        <v>3386.69</v>
      </c>
      <c r="D103" s="7">
        <v>500</v>
      </c>
      <c r="E103" s="8">
        <v>5.7733800000000004</v>
      </c>
      <c r="F103" s="12">
        <f t="shared" si="7"/>
        <v>0</v>
      </c>
      <c r="G103" s="14"/>
      <c r="H103" s="14"/>
      <c r="I103" s="14"/>
      <c r="J103" s="14"/>
      <c r="K103" s="14"/>
    </row>
    <row r="104" spans="1:11">
      <c r="A104" s="3" t="s">
        <v>190</v>
      </c>
      <c r="B104" s="3" t="s">
        <v>191</v>
      </c>
      <c r="C104" s="4">
        <v>193</v>
      </c>
      <c r="D104" s="4">
        <v>500</v>
      </c>
      <c r="E104" s="5">
        <v>-0.61399999999999999</v>
      </c>
      <c r="F104" s="12">
        <f t="shared" si="7"/>
        <v>0</v>
      </c>
      <c r="G104" s="14"/>
      <c r="H104" s="14"/>
      <c r="I104" s="14"/>
      <c r="J104" s="14"/>
      <c r="K104" s="14"/>
    </row>
    <row r="105" spans="1:11">
      <c r="A105" s="3" t="s">
        <v>192</v>
      </c>
      <c r="B105" s="3" t="s">
        <v>193</v>
      </c>
      <c r="C105" s="4">
        <v>3193.69</v>
      </c>
      <c r="D105" s="4"/>
      <c r="E105" s="5"/>
    </row>
    <row r="106" spans="1:11">
      <c r="A106" s="9"/>
      <c r="B106" s="9" t="s">
        <v>194</v>
      </c>
      <c r="C106" s="10">
        <f>C101+C102+-C104-C105</f>
        <v>3557.61</v>
      </c>
      <c r="D106" s="10">
        <f>D101+D102+-D104-D105</f>
        <v>8500</v>
      </c>
      <c r="E106" s="11">
        <v>-0.58145764705882363</v>
      </c>
      <c r="F106" s="10">
        <f t="shared" ref="F106:K106" si="8">F101+F102+-F104-F105</f>
        <v>9000</v>
      </c>
      <c r="G106" s="10">
        <f t="shared" si="8"/>
        <v>9000</v>
      </c>
      <c r="H106" s="10">
        <f t="shared" si="8"/>
        <v>0</v>
      </c>
      <c r="I106" s="10">
        <f t="shared" si="8"/>
        <v>0</v>
      </c>
      <c r="J106" s="10">
        <f t="shared" si="8"/>
        <v>0</v>
      </c>
      <c r="K106" s="10">
        <f t="shared" si="8"/>
        <v>0</v>
      </c>
    </row>
    <row r="107" spans="1:11">
      <c r="A107" s="9"/>
      <c r="B107" s="9"/>
      <c r="C107" s="10"/>
      <c r="D107" s="10"/>
      <c r="E107" s="11"/>
      <c r="F107" s="15"/>
      <c r="G107" s="13"/>
      <c r="H107" s="13"/>
      <c r="I107" s="13"/>
      <c r="J107" s="13"/>
      <c r="K107" s="13"/>
    </row>
    <row r="108" spans="1:11">
      <c r="A108" s="9"/>
      <c r="B108" s="9"/>
      <c r="C108" s="10"/>
      <c r="D108" s="10"/>
      <c r="E108" s="11"/>
      <c r="F108" s="10"/>
      <c r="G108" s="10"/>
      <c r="H108" s="11"/>
    </row>
    <row r="109" spans="1:11">
      <c r="A109" s="9"/>
      <c r="B109" s="9" t="s">
        <v>195</v>
      </c>
      <c r="C109" s="10">
        <f>C99+C106</f>
        <v>549494.77999999991</v>
      </c>
      <c r="D109" s="10">
        <f t="shared" ref="D109:K109" si="9">D99+D106</f>
        <v>34292</v>
      </c>
      <c r="E109" s="10">
        <f t="shared" si="9"/>
        <v>-0.58145764705882363</v>
      </c>
      <c r="F109" s="10">
        <f t="shared" si="9"/>
        <v>558385.20000000019</v>
      </c>
      <c r="G109" s="10">
        <f t="shared" si="9"/>
        <v>444885.19999999995</v>
      </c>
      <c r="H109" s="10">
        <f t="shared" si="9"/>
        <v>61500</v>
      </c>
      <c r="I109" s="10">
        <f t="shared" si="9"/>
        <v>72000</v>
      </c>
      <c r="J109" s="10">
        <f t="shared" si="9"/>
        <v>0</v>
      </c>
      <c r="K109" s="10">
        <f t="shared" si="9"/>
        <v>-20000</v>
      </c>
    </row>
    <row r="111" spans="1:11" ht="15" thickBot="1"/>
    <row r="112" spans="1:11" ht="15" thickBot="1">
      <c r="B112" s="47" t="s">
        <v>248</v>
      </c>
      <c r="C112" s="48">
        <v>2019</v>
      </c>
      <c r="D112" s="49"/>
      <c r="E112" s="50">
        <v>2020</v>
      </c>
    </row>
    <row r="113" spans="2:5">
      <c r="B113" s="51" t="s">
        <v>198</v>
      </c>
      <c r="C113" s="52">
        <f>C109</f>
        <v>549494.77999999991</v>
      </c>
      <c r="D113" s="53"/>
      <c r="E113" s="62">
        <f>F109</f>
        <v>558385.20000000019</v>
      </c>
    </row>
    <row r="114" spans="2:5">
      <c r="B114" s="54" t="s">
        <v>249</v>
      </c>
      <c r="C114" s="46">
        <f>Fotball!C52</f>
        <v>-12424.649999999907</v>
      </c>
      <c r="D114" s="55"/>
      <c r="E114" s="56">
        <f>Fotball!F52</f>
        <v>-206900</v>
      </c>
    </row>
    <row r="115" spans="2:5">
      <c r="B115" s="54" t="s">
        <v>250</v>
      </c>
      <c r="C115" s="46">
        <f>Håndball!C50</f>
        <v>-231275.11</v>
      </c>
      <c r="D115" s="55"/>
      <c r="E115" s="56">
        <f>Håndball!F50</f>
        <v>-288700</v>
      </c>
    </row>
    <row r="116" spans="2:5">
      <c r="B116" s="54" t="s">
        <v>251</v>
      </c>
      <c r="C116" s="46">
        <f>Innebandy!C12</f>
        <v>4986</v>
      </c>
      <c r="D116" s="55"/>
      <c r="E116" s="56">
        <f>Innebandy!F12</f>
        <v>0</v>
      </c>
    </row>
    <row r="117" spans="2:5" ht="15" thickBot="1">
      <c r="B117" s="58" t="s">
        <v>252</v>
      </c>
      <c r="C117" s="59">
        <f>Sykkel!C43</f>
        <v>22911.78</v>
      </c>
      <c r="D117" s="60"/>
      <c r="E117" s="61">
        <f>Sykkel!F43</f>
        <v>500</v>
      </c>
    </row>
    <row r="118" spans="2:5">
      <c r="B118" s="57"/>
      <c r="C118" s="46"/>
      <c r="D118" s="55"/>
      <c r="E118" s="56"/>
    </row>
    <row r="119" spans="2:5" ht="15" thickBot="1">
      <c r="B119" s="58" t="s">
        <v>253</v>
      </c>
      <c r="C119" s="59">
        <f>SUM(C113:C118)</f>
        <v>333692.80000000005</v>
      </c>
      <c r="D119" s="60"/>
      <c r="E119" s="61">
        <f>SUM(E113:E118)</f>
        <v>63285.200000000186</v>
      </c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DE939-E8F7-4DA3-874D-BFE29AD72645}">
  <dimension ref="A1:J61"/>
  <sheetViews>
    <sheetView tabSelected="1" zoomScaleNormal="100" workbookViewId="0">
      <pane ySplit="5" topLeftCell="A6" activePane="bottomLeft" state="frozen"/>
      <selection pane="bottomLeft" activeCell="K54" sqref="K54"/>
    </sheetView>
  </sheetViews>
  <sheetFormatPr baseColWidth="10" defaultColWidth="9.26953125" defaultRowHeight="14.5"/>
  <cols>
    <col min="1" max="1" width="16.7265625" style="16" bestFit="1" customWidth="1"/>
    <col min="2" max="2" width="32" style="16" bestFit="1" customWidth="1"/>
    <col min="3" max="4" width="12.54296875" style="16" bestFit="1" customWidth="1"/>
    <col min="5" max="5" width="8.81640625" style="16" hidden="1" customWidth="1"/>
    <col min="6" max="6" width="17.453125" style="16" bestFit="1" customWidth="1"/>
    <col min="7" max="7" width="14.26953125" style="16" bestFit="1" customWidth="1"/>
    <col min="8" max="8" width="12.54296875" style="16" bestFit="1" customWidth="1"/>
    <col min="9" max="9" width="15.26953125" style="16" bestFit="1" customWidth="1"/>
    <col min="10" max="16384" width="9.26953125" style="16"/>
  </cols>
  <sheetData>
    <row r="1" spans="1:10" ht="27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8" customHeight="1">
      <c r="A2" s="17" t="s">
        <v>1</v>
      </c>
    </row>
    <row r="3" spans="1:10" ht="18" customHeight="1">
      <c r="A3" s="74" t="s">
        <v>204</v>
      </c>
      <c r="B3" s="73"/>
      <c r="C3" s="73"/>
      <c r="D3" s="73"/>
      <c r="E3" s="73"/>
      <c r="F3" s="73"/>
      <c r="G3" s="73"/>
      <c r="H3" s="73"/>
      <c r="I3" s="73"/>
      <c r="J3" s="73"/>
    </row>
    <row r="5" spans="1:10">
      <c r="A5" s="18" t="s">
        <v>3</v>
      </c>
      <c r="B5" s="18" t="s">
        <v>4</v>
      </c>
      <c r="C5" s="18">
        <v>2019</v>
      </c>
      <c r="D5" s="18" t="s">
        <v>196</v>
      </c>
      <c r="E5" s="18" t="s">
        <v>5</v>
      </c>
      <c r="F5" s="28" t="s">
        <v>246</v>
      </c>
      <c r="G5" s="28" t="s">
        <v>247</v>
      </c>
      <c r="H5" s="28" t="s">
        <v>244</v>
      </c>
      <c r="I5" s="28" t="s">
        <v>245</v>
      </c>
    </row>
    <row r="6" spans="1:10">
      <c r="A6" s="18"/>
      <c r="B6" s="18"/>
      <c r="C6" s="18"/>
      <c r="D6" s="18"/>
      <c r="E6" s="18"/>
      <c r="F6" s="29"/>
      <c r="G6" s="29"/>
      <c r="H6" s="29"/>
      <c r="I6" s="29"/>
    </row>
    <row r="7" spans="1:10">
      <c r="A7" s="22" t="s">
        <v>7</v>
      </c>
      <c r="B7" s="22" t="s">
        <v>8</v>
      </c>
      <c r="C7" s="23">
        <v>1073694.22</v>
      </c>
      <c r="D7" s="23">
        <v>1050000</v>
      </c>
      <c r="E7" s="24">
        <v>2.2565923809523811E-2</v>
      </c>
      <c r="F7" s="29">
        <f>SUM(G7:I7)</f>
        <v>1310000</v>
      </c>
      <c r="G7" s="29">
        <v>950000</v>
      </c>
      <c r="H7" s="29">
        <v>0</v>
      </c>
      <c r="I7" s="29">
        <v>360000</v>
      </c>
    </row>
    <row r="8" spans="1:10">
      <c r="A8" s="22" t="s">
        <v>205</v>
      </c>
      <c r="B8" s="22" t="s">
        <v>206</v>
      </c>
      <c r="C8" s="23">
        <v>115800</v>
      </c>
      <c r="D8" s="23">
        <v>80000</v>
      </c>
      <c r="E8" s="24">
        <v>0.44750000000000001</v>
      </c>
      <c r="F8" s="29">
        <f t="shared" ref="F8:F13" si="0">SUM(G8:I8)</f>
        <v>116000</v>
      </c>
      <c r="G8" s="29">
        <v>116000</v>
      </c>
      <c r="H8" s="29"/>
      <c r="I8" s="29"/>
    </row>
    <row r="9" spans="1:10">
      <c r="A9" s="22" t="s">
        <v>13</v>
      </c>
      <c r="B9" s="22" t="s">
        <v>14</v>
      </c>
      <c r="C9" s="23">
        <v>17500</v>
      </c>
      <c r="D9" s="23">
        <v>10000</v>
      </c>
      <c r="E9" s="24">
        <v>0.75</v>
      </c>
      <c r="F9" s="29">
        <f t="shared" si="0"/>
        <v>65000</v>
      </c>
      <c r="G9" s="29"/>
      <c r="H9" s="29">
        <v>25000</v>
      </c>
      <c r="I9" s="29">
        <v>40000</v>
      </c>
    </row>
    <row r="10" spans="1:10">
      <c r="A10" s="22" t="s">
        <v>15</v>
      </c>
      <c r="B10" s="22" t="s">
        <v>16</v>
      </c>
      <c r="C10" s="23">
        <v>0</v>
      </c>
      <c r="D10" s="23"/>
      <c r="E10" s="24"/>
      <c r="F10" s="29">
        <f t="shared" si="0"/>
        <v>0</v>
      </c>
      <c r="G10" s="29"/>
      <c r="H10" s="29"/>
      <c r="I10" s="29"/>
    </row>
    <row r="11" spans="1:10">
      <c r="A11" s="22" t="s">
        <v>19</v>
      </c>
      <c r="B11" s="22" t="s">
        <v>20</v>
      </c>
      <c r="C11" s="23">
        <v>81676</v>
      </c>
      <c r="D11" s="23"/>
      <c r="E11" s="24"/>
      <c r="F11" s="29">
        <f t="shared" si="0"/>
        <v>110000</v>
      </c>
      <c r="G11" s="29">
        <v>110000</v>
      </c>
      <c r="H11" s="29"/>
      <c r="I11" s="29"/>
    </row>
    <row r="12" spans="1:10">
      <c r="A12" s="22" t="s">
        <v>207</v>
      </c>
      <c r="B12" s="22" t="s">
        <v>208</v>
      </c>
      <c r="C12" s="23">
        <v>0</v>
      </c>
      <c r="D12" s="23"/>
      <c r="E12" s="24"/>
      <c r="F12" s="29">
        <f t="shared" si="0"/>
        <v>0</v>
      </c>
      <c r="G12" s="29">
        <v>-60000</v>
      </c>
      <c r="H12" s="29">
        <v>60000</v>
      </c>
      <c r="I12" s="29"/>
    </row>
    <row r="13" spans="1:10">
      <c r="A13" s="22" t="s">
        <v>37</v>
      </c>
      <c r="B13" s="22" t="s">
        <v>38</v>
      </c>
      <c r="C13" s="23">
        <v>6000</v>
      </c>
      <c r="D13" s="23"/>
      <c r="E13" s="24"/>
      <c r="F13" s="29">
        <f t="shared" si="0"/>
        <v>0</v>
      </c>
      <c r="I13" s="29"/>
    </row>
    <row r="14" spans="1:10">
      <c r="A14" s="25"/>
      <c r="B14" s="25" t="s">
        <v>52</v>
      </c>
      <c r="C14" s="31">
        <f>SUM(C7:C13)</f>
        <v>1294670.22</v>
      </c>
      <c r="D14" s="31">
        <f>SUM(D7:D13)</f>
        <v>1140000</v>
      </c>
      <c r="E14" s="27">
        <v>0.13567563157894738</v>
      </c>
      <c r="F14" s="31">
        <f>SUM(G14:I14)</f>
        <v>1601000</v>
      </c>
      <c r="G14" s="31">
        <f>SUM(G7:G13)</f>
        <v>1116000</v>
      </c>
      <c r="H14" s="31">
        <f>SUM(H7:H13)</f>
        <v>85000</v>
      </c>
      <c r="I14" s="31">
        <f>SUM(I7:I13)</f>
        <v>400000</v>
      </c>
    </row>
    <row r="15" spans="1:10">
      <c r="A15" s="19"/>
      <c r="B15" s="19"/>
      <c r="C15" s="20"/>
      <c r="D15" s="20"/>
      <c r="E15" s="21"/>
      <c r="F15" s="29"/>
      <c r="G15" s="29"/>
      <c r="H15" s="29"/>
      <c r="I15" s="29"/>
    </row>
    <row r="16" spans="1:10">
      <c r="A16" s="22" t="s">
        <v>209</v>
      </c>
      <c r="B16" s="22" t="s">
        <v>210</v>
      </c>
      <c r="C16" s="23">
        <v>69600</v>
      </c>
      <c r="D16" s="23">
        <v>30000</v>
      </c>
      <c r="E16" s="24">
        <v>1.32</v>
      </c>
      <c r="F16" s="29">
        <f>SUM(G16:I16)</f>
        <v>70000</v>
      </c>
      <c r="G16" s="29">
        <v>30000</v>
      </c>
      <c r="H16" s="29">
        <v>40000</v>
      </c>
      <c r="I16" s="29"/>
    </row>
    <row r="17" spans="1:9">
      <c r="A17" s="22" t="s">
        <v>54</v>
      </c>
      <c r="B17" s="22" t="s">
        <v>55</v>
      </c>
      <c r="C17" s="23">
        <v>91910.25</v>
      </c>
      <c r="D17" s="23">
        <v>175000</v>
      </c>
      <c r="E17" s="24">
        <v>-0.47479857142857146</v>
      </c>
      <c r="F17" s="29">
        <f t="shared" ref="F17:F52" si="1">SUM(G17:I17)</f>
        <v>95000</v>
      </c>
      <c r="G17" s="29">
        <v>95000</v>
      </c>
      <c r="H17" s="29"/>
      <c r="I17" s="29"/>
    </row>
    <row r="18" spans="1:9">
      <c r="A18" s="22" t="s">
        <v>211</v>
      </c>
      <c r="B18" s="22" t="s">
        <v>212</v>
      </c>
      <c r="C18" s="23">
        <v>5900</v>
      </c>
      <c r="D18" s="23"/>
      <c r="E18" s="24"/>
      <c r="F18" s="29">
        <f t="shared" si="1"/>
        <v>0</v>
      </c>
      <c r="G18" s="29"/>
      <c r="H18" s="29"/>
      <c r="I18" s="29"/>
    </row>
    <row r="19" spans="1:9">
      <c r="A19" s="22" t="s">
        <v>56</v>
      </c>
      <c r="B19" s="22" t="s">
        <v>57</v>
      </c>
      <c r="C19" s="23">
        <v>31838</v>
      </c>
      <c r="D19" s="23"/>
      <c r="E19" s="24"/>
      <c r="F19" s="29">
        <f t="shared" si="1"/>
        <v>33000</v>
      </c>
      <c r="G19" s="29">
        <f>G11*0.3</f>
        <v>33000</v>
      </c>
      <c r="H19" s="29"/>
      <c r="I19" s="29"/>
    </row>
    <row r="20" spans="1:9">
      <c r="A20" s="22" t="s">
        <v>58</v>
      </c>
      <c r="B20" s="22" t="s">
        <v>59</v>
      </c>
      <c r="C20" s="23">
        <v>13098.75</v>
      </c>
      <c r="D20" s="23">
        <v>37000</v>
      </c>
      <c r="E20" s="24">
        <v>-0.64597972972972972</v>
      </c>
      <c r="F20" s="29">
        <f t="shared" si="1"/>
        <v>14000</v>
      </c>
      <c r="G20" s="29">
        <v>14000</v>
      </c>
      <c r="H20" s="29"/>
      <c r="I20" s="29"/>
    </row>
    <row r="21" spans="1:9">
      <c r="A21" s="22" t="s">
        <v>60</v>
      </c>
      <c r="B21" s="22" t="s">
        <v>61</v>
      </c>
      <c r="C21" s="23">
        <v>61941.599999999999</v>
      </c>
      <c r="D21" s="23"/>
      <c r="E21" s="24"/>
      <c r="F21" s="29">
        <f t="shared" si="1"/>
        <v>50000</v>
      </c>
      <c r="G21" s="29">
        <v>50000</v>
      </c>
      <c r="H21" s="29"/>
      <c r="I21" s="29"/>
    </row>
    <row r="22" spans="1:9">
      <c r="A22" s="22" t="s">
        <v>213</v>
      </c>
      <c r="B22" s="22" t="s">
        <v>214</v>
      </c>
      <c r="C22" s="23">
        <v>17700</v>
      </c>
      <c r="D22" s="23">
        <v>25000</v>
      </c>
      <c r="E22" s="24">
        <v>-0.29199999999999998</v>
      </c>
      <c r="F22" s="29">
        <f t="shared" si="1"/>
        <v>40000</v>
      </c>
      <c r="G22" s="29">
        <v>40000</v>
      </c>
      <c r="H22" s="29"/>
      <c r="I22" s="29"/>
    </row>
    <row r="23" spans="1:9">
      <c r="A23" s="22" t="s">
        <v>215</v>
      </c>
      <c r="B23" s="22" t="s">
        <v>216</v>
      </c>
      <c r="C23" s="23"/>
      <c r="D23" s="23">
        <v>25000</v>
      </c>
      <c r="E23" s="24">
        <v>-1</v>
      </c>
      <c r="F23" s="29">
        <f t="shared" si="1"/>
        <v>0</v>
      </c>
      <c r="G23" s="29"/>
      <c r="H23" s="29"/>
      <c r="I23" s="29"/>
    </row>
    <row r="24" spans="1:9">
      <c r="A24" s="22" t="s">
        <v>217</v>
      </c>
      <c r="B24" s="22" t="s">
        <v>218</v>
      </c>
      <c r="C24" s="23">
        <v>10300</v>
      </c>
      <c r="D24" s="23">
        <v>10000</v>
      </c>
      <c r="E24" s="24">
        <v>0.03</v>
      </c>
      <c r="F24" s="29">
        <f t="shared" si="1"/>
        <v>11000</v>
      </c>
      <c r="G24" s="29">
        <v>6000</v>
      </c>
      <c r="H24" s="29">
        <v>5000</v>
      </c>
      <c r="I24" s="29"/>
    </row>
    <row r="25" spans="1:9">
      <c r="A25" s="22" t="s">
        <v>219</v>
      </c>
      <c r="B25" s="22" t="s">
        <v>220</v>
      </c>
      <c r="C25" s="23"/>
      <c r="D25" s="23">
        <v>45000</v>
      </c>
      <c r="E25" s="24">
        <v>-1</v>
      </c>
      <c r="F25" s="29">
        <f t="shared" si="1"/>
        <v>0</v>
      </c>
      <c r="G25" s="29"/>
      <c r="H25" s="29"/>
      <c r="I25" s="29"/>
    </row>
    <row r="26" spans="1:9">
      <c r="A26" s="22" t="s">
        <v>221</v>
      </c>
      <c r="B26" s="22" t="s">
        <v>222</v>
      </c>
      <c r="C26" s="23">
        <v>145862.45000000001</v>
      </c>
      <c r="D26" s="23">
        <v>132000</v>
      </c>
      <c r="E26" s="24">
        <v>0.1050185606060606</v>
      </c>
      <c r="F26" s="29">
        <f t="shared" si="1"/>
        <v>145000</v>
      </c>
      <c r="G26" s="29">
        <v>110000</v>
      </c>
      <c r="H26" s="29">
        <v>35000</v>
      </c>
      <c r="I26" s="29"/>
    </row>
    <row r="27" spans="1:9">
      <c r="A27" s="22" t="s">
        <v>70</v>
      </c>
      <c r="B27" s="64" t="s">
        <v>278</v>
      </c>
      <c r="C27" s="23"/>
      <c r="D27" s="23"/>
      <c r="E27" s="24"/>
      <c r="F27" s="29">
        <f t="shared" si="1"/>
        <v>500000</v>
      </c>
      <c r="G27" s="29">
        <v>70000</v>
      </c>
      <c r="H27" s="29"/>
      <c r="I27" s="29">
        <v>430000</v>
      </c>
    </row>
    <row r="28" spans="1:9">
      <c r="A28" s="19"/>
      <c r="B28" s="19"/>
      <c r="C28" s="20"/>
      <c r="D28" s="20"/>
      <c r="E28" s="21"/>
      <c r="F28" s="29">
        <f t="shared" si="1"/>
        <v>0</v>
      </c>
      <c r="G28" s="29"/>
      <c r="H28" s="29"/>
      <c r="I28" s="29"/>
    </row>
    <row r="29" spans="1:9">
      <c r="A29" s="22" t="s">
        <v>223</v>
      </c>
      <c r="B29" s="22" t="s">
        <v>224</v>
      </c>
      <c r="C29" s="23">
        <v>58450</v>
      </c>
      <c r="D29" s="23"/>
      <c r="E29" s="24"/>
      <c r="F29" s="29">
        <f t="shared" si="1"/>
        <v>60000</v>
      </c>
      <c r="G29" s="29">
        <v>60000</v>
      </c>
      <c r="H29" s="29"/>
      <c r="I29" s="29"/>
    </row>
    <row r="30" spans="1:9">
      <c r="A30" s="22" t="s">
        <v>79</v>
      </c>
      <c r="B30" s="22" t="s">
        <v>80</v>
      </c>
      <c r="C30" s="23">
        <v>4906.8</v>
      </c>
      <c r="D30" s="23"/>
      <c r="E30" s="24"/>
      <c r="F30" s="29">
        <f t="shared" si="1"/>
        <v>5000</v>
      </c>
      <c r="G30" s="29"/>
      <c r="H30" s="29">
        <v>5000</v>
      </c>
      <c r="I30" s="29"/>
    </row>
    <row r="31" spans="1:9">
      <c r="A31" s="22" t="s">
        <v>225</v>
      </c>
      <c r="B31" s="22" t="s">
        <v>226</v>
      </c>
      <c r="C31" s="23">
        <v>1241.76</v>
      </c>
      <c r="D31" s="23"/>
      <c r="E31" s="24"/>
      <c r="F31" s="29">
        <f t="shared" si="1"/>
        <v>5000</v>
      </c>
      <c r="G31" s="29">
        <v>5000</v>
      </c>
      <c r="H31" s="29"/>
      <c r="I31" s="29"/>
    </row>
    <row r="32" spans="1:9">
      <c r="A32" s="22" t="s">
        <v>227</v>
      </c>
      <c r="B32" s="22" t="s">
        <v>153</v>
      </c>
      <c r="C32" s="23">
        <v>14050</v>
      </c>
      <c r="D32" s="23">
        <v>25000</v>
      </c>
      <c r="E32" s="24">
        <v>-0.438</v>
      </c>
      <c r="F32" s="29">
        <f t="shared" si="1"/>
        <v>15000</v>
      </c>
      <c r="G32" s="29">
        <v>15000</v>
      </c>
      <c r="H32" s="29"/>
      <c r="I32" s="29"/>
    </row>
    <row r="33" spans="1:9">
      <c r="A33" s="22" t="s">
        <v>228</v>
      </c>
      <c r="B33" s="22" t="s">
        <v>229</v>
      </c>
      <c r="C33" s="23">
        <v>1500</v>
      </c>
      <c r="D33" s="23"/>
      <c r="E33" s="24"/>
      <c r="F33" s="29">
        <f t="shared" si="1"/>
        <v>4000</v>
      </c>
      <c r="G33" s="29">
        <v>4000</v>
      </c>
      <c r="H33" s="29"/>
      <c r="I33" s="29"/>
    </row>
    <row r="34" spans="1:9">
      <c r="A34" s="22" t="s">
        <v>89</v>
      </c>
      <c r="B34" s="22" t="s">
        <v>90</v>
      </c>
      <c r="C34" s="23">
        <v>381193</v>
      </c>
      <c r="D34" s="23"/>
      <c r="E34" s="24"/>
      <c r="F34" s="29">
        <f t="shared" si="1"/>
        <v>495000</v>
      </c>
      <c r="G34" s="29">
        <v>195000</v>
      </c>
      <c r="H34" s="29">
        <v>300000</v>
      </c>
      <c r="I34" s="29"/>
    </row>
    <row r="35" spans="1:9">
      <c r="A35" s="22" t="s">
        <v>230</v>
      </c>
      <c r="B35" s="22" t="s">
        <v>231</v>
      </c>
      <c r="C35" s="23">
        <v>84286</v>
      </c>
      <c r="D35" s="23">
        <v>439000</v>
      </c>
      <c r="E35" s="24">
        <v>-0.80800455580865616</v>
      </c>
      <c r="F35" s="29">
        <f t="shared" si="1"/>
        <v>0</v>
      </c>
      <c r="G35" s="63"/>
    </row>
    <row r="36" spans="1:9">
      <c r="A36" s="19"/>
      <c r="B36" s="19"/>
      <c r="C36" s="20"/>
      <c r="D36" s="20"/>
      <c r="E36" s="21"/>
      <c r="F36" s="29">
        <f t="shared" si="1"/>
        <v>0</v>
      </c>
    </row>
    <row r="37" spans="1:9">
      <c r="A37" s="22" t="s">
        <v>98</v>
      </c>
      <c r="B37" s="22" t="s">
        <v>99</v>
      </c>
      <c r="C37" s="23">
        <v>90</v>
      </c>
      <c r="D37" s="23"/>
      <c r="E37" s="24"/>
      <c r="F37" s="29">
        <f t="shared" si="1"/>
        <v>0</v>
      </c>
    </row>
    <row r="38" spans="1:9">
      <c r="A38" s="22" t="s">
        <v>118</v>
      </c>
      <c r="B38" s="22" t="s">
        <v>119</v>
      </c>
      <c r="C38" s="23">
        <v>139509.6</v>
      </c>
      <c r="D38" s="23">
        <v>120000</v>
      </c>
      <c r="E38" s="24">
        <v>0.16258</v>
      </c>
      <c r="F38" s="29">
        <f t="shared" si="1"/>
        <v>140000</v>
      </c>
      <c r="G38" s="29">
        <v>120000</v>
      </c>
      <c r="H38" s="29"/>
      <c r="I38" s="29">
        <v>20000</v>
      </c>
    </row>
    <row r="39" spans="1:9">
      <c r="A39" s="22" t="s">
        <v>232</v>
      </c>
      <c r="B39" s="22" t="s">
        <v>233</v>
      </c>
      <c r="C39" s="23">
        <v>11062.7</v>
      </c>
      <c r="D39" s="23">
        <v>5000</v>
      </c>
      <c r="E39" s="24">
        <v>1.21254</v>
      </c>
      <c r="F39" s="29">
        <f t="shared" si="1"/>
        <v>12000</v>
      </c>
      <c r="G39" s="29">
        <v>12000</v>
      </c>
      <c r="H39" s="29"/>
      <c r="I39" s="29"/>
    </row>
    <row r="40" spans="1:9">
      <c r="A40" s="22" t="s">
        <v>128</v>
      </c>
      <c r="B40" s="22" t="s">
        <v>129</v>
      </c>
      <c r="C40" s="23">
        <v>569.5</v>
      </c>
      <c r="D40" s="23"/>
      <c r="E40" s="24"/>
      <c r="F40" s="29">
        <f t="shared" si="1"/>
        <v>0</v>
      </c>
      <c r="G40" s="29"/>
      <c r="H40" s="29"/>
      <c r="I40" s="29"/>
    </row>
    <row r="41" spans="1:9">
      <c r="A41" s="22" t="s">
        <v>234</v>
      </c>
      <c r="B41" s="22" t="s">
        <v>235</v>
      </c>
      <c r="C41" s="23">
        <v>6464.14</v>
      </c>
      <c r="D41" s="23">
        <v>30000</v>
      </c>
      <c r="E41" s="24">
        <v>-0.78452866666666665</v>
      </c>
      <c r="F41" s="29">
        <f t="shared" si="1"/>
        <v>6000</v>
      </c>
      <c r="G41" s="29">
        <v>6000</v>
      </c>
      <c r="H41" s="29"/>
      <c r="I41" s="29"/>
    </row>
    <row r="42" spans="1:9">
      <c r="A42" s="22" t="s">
        <v>152</v>
      </c>
      <c r="B42" s="22" t="s">
        <v>153</v>
      </c>
      <c r="C42" s="23">
        <v>76600</v>
      </c>
      <c r="D42" s="23"/>
      <c r="E42" s="24"/>
      <c r="F42" s="29">
        <f t="shared" si="1"/>
        <v>30000</v>
      </c>
      <c r="G42" s="29">
        <v>30000</v>
      </c>
      <c r="H42" s="29"/>
      <c r="I42" s="29"/>
    </row>
    <row r="43" spans="1:9">
      <c r="A43" s="22" t="s">
        <v>154</v>
      </c>
      <c r="B43" s="22" t="s">
        <v>155</v>
      </c>
      <c r="C43" s="23">
        <v>750</v>
      </c>
      <c r="D43" s="23"/>
      <c r="E43" s="24"/>
      <c r="F43" s="29">
        <f t="shared" si="1"/>
        <v>1000</v>
      </c>
      <c r="G43" s="29">
        <v>1000</v>
      </c>
      <c r="H43" s="29"/>
      <c r="I43" s="29"/>
    </row>
    <row r="44" spans="1:9">
      <c r="A44" s="22" t="s">
        <v>236</v>
      </c>
      <c r="B44" s="22" t="s">
        <v>237</v>
      </c>
      <c r="C44" s="23">
        <v>21304</v>
      </c>
      <c r="D44" s="23"/>
      <c r="E44" s="24"/>
      <c r="F44" s="29">
        <f t="shared" si="1"/>
        <v>22000</v>
      </c>
      <c r="G44" s="29">
        <v>22000</v>
      </c>
      <c r="H44" s="29"/>
      <c r="I44" s="29"/>
    </row>
    <row r="45" spans="1:9">
      <c r="A45" s="22" t="s">
        <v>166</v>
      </c>
      <c r="B45" s="22" t="s">
        <v>167</v>
      </c>
      <c r="C45" s="23">
        <v>4185</v>
      </c>
      <c r="D45" s="23"/>
      <c r="E45" s="24"/>
      <c r="F45" s="29">
        <f t="shared" si="1"/>
        <v>4000</v>
      </c>
      <c r="G45" s="29">
        <v>4000</v>
      </c>
      <c r="H45" s="29"/>
      <c r="I45" s="29"/>
    </row>
    <row r="46" spans="1:9">
      <c r="A46" s="22" t="s">
        <v>238</v>
      </c>
      <c r="B46" s="22" t="s">
        <v>239</v>
      </c>
      <c r="C46" s="23">
        <v>1156</v>
      </c>
      <c r="D46" s="23"/>
      <c r="E46" s="24"/>
      <c r="F46" s="29">
        <f t="shared" si="1"/>
        <v>1100</v>
      </c>
      <c r="G46" s="29">
        <v>1100</v>
      </c>
      <c r="I46" s="29"/>
    </row>
    <row r="47" spans="1:9">
      <c r="A47" s="22" t="s">
        <v>240</v>
      </c>
      <c r="B47" s="22" t="s">
        <v>241</v>
      </c>
      <c r="C47" s="23">
        <v>1829</v>
      </c>
      <c r="D47" s="23"/>
      <c r="E47" s="24"/>
      <c r="F47" s="29">
        <f t="shared" si="1"/>
        <v>1800</v>
      </c>
      <c r="G47" s="29">
        <v>1800</v>
      </c>
      <c r="H47" s="29"/>
      <c r="I47" s="29"/>
    </row>
    <row r="48" spans="1:9">
      <c r="A48" s="22" t="s">
        <v>242</v>
      </c>
      <c r="B48" s="22" t="s">
        <v>243</v>
      </c>
      <c r="C48" s="23">
        <v>31500</v>
      </c>
      <c r="D48" s="23">
        <v>31000</v>
      </c>
      <c r="E48" s="24">
        <v>1.6129032258064516E-2</v>
      </c>
      <c r="F48" s="29">
        <f t="shared" si="1"/>
        <v>32000</v>
      </c>
      <c r="G48" s="29">
        <v>32000</v>
      </c>
      <c r="H48" s="29"/>
      <c r="I48" s="29"/>
    </row>
    <row r="49" spans="1:10">
      <c r="A49" s="22" t="s">
        <v>178</v>
      </c>
      <c r="B49" s="22" t="s">
        <v>179</v>
      </c>
      <c r="C49" s="23">
        <v>18425.32</v>
      </c>
      <c r="D49" s="23">
        <v>11000</v>
      </c>
      <c r="E49" s="24">
        <v>0.67502909090909091</v>
      </c>
      <c r="F49" s="29">
        <f t="shared" si="1"/>
        <v>16000</v>
      </c>
      <c r="G49" s="29">
        <v>16000</v>
      </c>
      <c r="H49" s="29"/>
      <c r="I49" s="29"/>
    </row>
    <row r="50" spans="1:10">
      <c r="A50" s="22"/>
      <c r="B50" s="22" t="s">
        <v>277</v>
      </c>
      <c r="C50" s="23">
        <v>-129</v>
      </c>
      <c r="D50" s="23"/>
      <c r="E50" s="24"/>
      <c r="F50" s="29">
        <f t="shared" si="1"/>
        <v>0</v>
      </c>
      <c r="G50" s="29"/>
      <c r="H50" s="29"/>
      <c r="I50" s="29"/>
    </row>
    <row r="51" spans="1:10">
      <c r="A51" s="25"/>
      <c r="B51" s="25" t="s">
        <v>182</v>
      </c>
      <c r="C51" s="31">
        <f>SUM(C16:C50)</f>
        <v>1307094.8699999999</v>
      </c>
      <c r="D51" s="31">
        <f>SUM(D16:D49)</f>
        <v>1140000</v>
      </c>
      <c r="E51" s="27">
        <v>0.14668760526315788</v>
      </c>
      <c r="F51" s="66">
        <f t="shared" si="1"/>
        <v>1807900</v>
      </c>
      <c r="G51" s="31">
        <f>SUM(G16:G49)</f>
        <v>972900</v>
      </c>
      <c r="H51" s="31">
        <f>SUM(H16:H49)</f>
        <v>385000</v>
      </c>
      <c r="I51" s="31">
        <f>SUM(I16:I49)</f>
        <v>450000</v>
      </c>
      <c r="J51" s="29"/>
    </row>
    <row r="52" spans="1:10">
      <c r="A52" s="25"/>
      <c r="B52" s="32" t="s">
        <v>183</v>
      </c>
      <c r="C52" s="43">
        <f>C14-C51</f>
        <v>-12424.649999999907</v>
      </c>
      <c r="D52" s="33">
        <v>0</v>
      </c>
      <c r="E52" s="34"/>
      <c r="F52" s="66">
        <f t="shared" si="1"/>
        <v>-206900</v>
      </c>
      <c r="G52" s="43">
        <f>G14-G51</f>
        <v>143100</v>
      </c>
      <c r="H52" s="43">
        <f>H14-H51</f>
        <v>-300000</v>
      </c>
      <c r="I52" s="43">
        <f>I14-I51</f>
        <v>-50000</v>
      </c>
    </row>
    <row r="53" spans="1:10">
      <c r="A53" s="19"/>
      <c r="B53" s="35"/>
      <c r="C53" s="36"/>
      <c r="D53" s="36"/>
      <c r="E53" s="37"/>
      <c r="F53" s="38"/>
      <c r="G53" s="38"/>
      <c r="H53" s="38"/>
      <c r="I53" s="38"/>
    </row>
    <row r="54" spans="1:10">
      <c r="A54" s="22"/>
      <c r="B54" s="39"/>
      <c r="C54" s="40"/>
      <c r="D54" s="40"/>
      <c r="E54" s="41"/>
      <c r="F54" s="42"/>
      <c r="G54" s="42"/>
      <c r="H54" s="38"/>
      <c r="I54" s="38"/>
    </row>
    <row r="55" spans="1:10">
      <c r="A55" s="25"/>
      <c r="B55" s="35"/>
      <c r="C55" s="36"/>
      <c r="D55" s="36"/>
      <c r="E55" s="37"/>
      <c r="F55" s="42"/>
      <c r="G55" s="42"/>
      <c r="H55" s="38"/>
      <c r="I55" s="38"/>
    </row>
    <row r="56" spans="1:10">
      <c r="A56" s="25"/>
      <c r="B56" s="35"/>
      <c r="C56" s="36"/>
      <c r="D56" s="36"/>
      <c r="E56" s="37"/>
      <c r="F56" s="42"/>
      <c r="G56" s="42"/>
      <c r="H56" s="38"/>
      <c r="I56" s="38"/>
    </row>
    <row r="57" spans="1:10">
      <c r="A57" s="25"/>
      <c r="B57" s="35"/>
      <c r="C57" s="36"/>
      <c r="D57" s="36"/>
      <c r="E57" s="37"/>
      <c r="F57" s="36"/>
      <c r="G57" s="36"/>
      <c r="H57" s="37"/>
      <c r="I57" s="42"/>
    </row>
    <row r="58" spans="1:10">
      <c r="A58" s="25"/>
      <c r="B58" s="35"/>
      <c r="C58" s="36"/>
      <c r="D58" s="36"/>
      <c r="E58" s="37"/>
      <c r="F58" s="36"/>
      <c r="G58" s="36"/>
      <c r="H58" s="37"/>
      <c r="I58" s="42"/>
    </row>
    <row r="59" spans="1:10">
      <c r="B59" s="42"/>
      <c r="C59" s="42"/>
      <c r="D59" s="42"/>
      <c r="E59" s="42"/>
      <c r="F59" s="42"/>
      <c r="G59" s="42"/>
      <c r="H59" s="42"/>
      <c r="I59" s="42"/>
    </row>
    <row r="60" spans="1:10">
      <c r="B60" s="42"/>
      <c r="C60" s="42"/>
      <c r="D60" s="42"/>
      <c r="E60" s="42"/>
      <c r="F60" s="42"/>
      <c r="G60" s="42"/>
      <c r="H60" s="42"/>
      <c r="I60" s="42"/>
    </row>
    <row r="61" spans="1:10">
      <c r="B61" s="42"/>
      <c r="C61" s="42"/>
      <c r="D61" s="42"/>
      <c r="E61" s="42"/>
      <c r="F61" s="42"/>
      <c r="G61" s="42"/>
      <c r="H61" s="42"/>
      <c r="I61" s="42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5DA96-40D8-4279-B47D-1253F5D9614B}">
  <dimension ref="A1:H50"/>
  <sheetViews>
    <sheetView zoomScale="110" zoomScaleNormal="110" workbookViewId="0">
      <pane ySplit="5" topLeftCell="A24" activePane="bottomLeft" state="frozen"/>
      <selection pane="bottomLeft" activeCell="F27" sqref="F27"/>
    </sheetView>
  </sheetViews>
  <sheetFormatPr baseColWidth="10" defaultColWidth="9.26953125" defaultRowHeight="14.5"/>
  <cols>
    <col min="1" max="1" width="16.7265625" style="16" bestFit="1" customWidth="1"/>
    <col min="2" max="2" width="33.36328125" style="16" bestFit="1" customWidth="1"/>
    <col min="3" max="3" width="11.90625" style="16" customWidth="1"/>
    <col min="4" max="4" width="12.26953125" style="16" bestFit="1" customWidth="1"/>
    <col min="5" max="5" width="10.90625" style="16" bestFit="1" customWidth="1"/>
    <col min="6" max="6" width="17.453125" style="16" bestFit="1" customWidth="1"/>
    <col min="7" max="16384" width="9.26953125" style="16"/>
  </cols>
  <sheetData>
    <row r="1" spans="1:8" ht="27" customHeight="1">
      <c r="A1" s="72" t="s">
        <v>0</v>
      </c>
      <c r="B1" s="73"/>
      <c r="C1" s="73"/>
      <c r="D1" s="73"/>
      <c r="E1" s="73"/>
      <c r="F1" s="73"/>
      <c r="G1" s="73"/>
      <c r="H1" s="73"/>
    </row>
    <row r="2" spans="1:8" ht="18" customHeight="1">
      <c r="A2" s="17" t="s">
        <v>1</v>
      </c>
    </row>
    <row r="3" spans="1:8" ht="18" customHeight="1">
      <c r="A3" s="74" t="s">
        <v>254</v>
      </c>
      <c r="B3" s="73"/>
      <c r="C3" s="73"/>
      <c r="D3" s="73"/>
      <c r="E3" s="73"/>
      <c r="F3" s="73"/>
      <c r="G3" s="73"/>
      <c r="H3" s="73"/>
    </row>
    <row r="5" spans="1:8">
      <c r="A5" s="18" t="s">
        <v>3</v>
      </c>
      <c r="B5" s="18" t="s">
        <v>4</v>
      </c>
      <c r="C5" s="18">
        <v>2019</v>
      </c>
      <c r="D5" s="18" t="s">
        <v>196</v>
      </c>
      <c r="E5" s="18" t="s">
        <v>5</v>
      </c>
      <c r="F5" s="18" t="s">
        <v>246</v>
      </c>
    </row>
    <row r="6" spans="1:8">
      <c r="A6" s="19"/>
      <c r="B6" s="19" t="s">
        <v>6</v>
      </c>
      <c r="C6" s="20">
        <v>285715.09999999998</v>
      </c>
      <c r="D6" s="20">
        <v>580000</v>
      </c>
      <c r="E6" s="21">
        <v>-0.50738775862068963</v>
      </c>
      <c r="F6" s="20">
        <f>SUM(F7:F15)</f>
        <v>318000</v>
      </c>
    </row>
    <row r="7" spans="1:8">
      <c r="A7" s="22" t="s">
        <v>7</v>
      </c>
      <c r="B7" s="22" t="s">
        <v>8</v>
      </c>
      <c r="C7" s="23">
        <v>197468.1</v>
      </c>
      <c r="D7" s="23">
        <v>300000</v>
      </c>
      <c r="E7" s="24">
        <v>-0.34177299999999999</v>
      </c>
      <c r="F7" s="29">
        <v>210000</v>
      </c>
    </row>
    <row r="8" spans="1:8">
      <c r="A8" s="22" t="s">
        <v>255</v>
      </c>
      <c r="B8" s="22" t="s">
        <v>256</v>
      </c>
      <c r="C8" s="23"/>
      <c r="D8" s="23">
        <v>12500</v>
      </c>
      <c r="E8" s="24">
        <v>-1</v>
      </c>
      <c r="F8" s="29"/>
    </row>
    <row r="9" spans="1:8">
      <c r="A9" s="22" t="s">
        <v>257</v>
      </c>
      <c r="B9" s="22" t="s">
        <v>258</v>
      </c>
      <c r="C9" s="23"/>
      <c r="D9" s="23">
        <v>12500</v>
      </c>
      <c r="E9" s="24">
        <v>-1</v>
      </c>
      <c r="F9" s="29"/>
    </row>
    <row r="10" spans="1:8">
      <c r="A10" s="22" t="s">
        <v>15</v>
      </c>
      <c r="B10" s="22" t="s">
        <v>16</v>
      </c>
      <c r="C10" s="23">
        <v>0</v>
      </c>
      <c r="D10" s="23"/>
      <c r="E10" s="24"/>
      <c r="F10" s="29"/>
    </row>
    <row r="11" spans="1:8">
      <c r="A11" s="22" t="s">
        <v>29</v>
      </c>
      <c r="B11" s="22" t="s">
        <v>30</v>
      </c>
      <c r="C11" s="23"/>
      <c r="D11" s="23">
        <v>50000</v>
      </c>
      <c r="E11" s="24">
        <v>-1</v>
      </c>
      <c r="F11" s="29"/>
    </row>
    <row r="12" spans="1:8">
      <c r="A12" s="22" t="s">
        <v>31</v>
      </c>
      <c r="B12" s="22" t="s">
        <v>32</v>
      </c>
      <c r="C12" s="23"/>
      <c r="D12" s="23">
        <v>30000</v>
      </c>
      <c r="E12" s="24">
        <v>-1</v>
      </c>
      <c r="F12" s="29"/>
    </row>
    <row r="13" spans="1:8">
      <c r="A13" s="22" t="s">
        <v>37</v>
      </c>
      <c r="B13" s="22" t="s">
        <v>38</v>
      </c>
      <c r="C13" s="23">
        <v>2927</v>
      </c>
      <c r="D13" s="23"/>
      <c r="E13" s="24"/>
      <c r="F13" s="29">
        <v>18000</v>
      </c>
      <c r="G13" s="75" t="s">
        <v>280</v>
      </c>
    </row>
    <row r="14" spans="1:8">
      <c r="A14" s="22" t="s">
        <v>39</v>
      </c>
      <c r="B14" s="22" t="s">
        <v>40</v>
      </c>
      <c r="C14" s="23"/>
      <c r="D14" s="23">
        <v>25000</v>
      </c>
      <c r="E14" s="24">
        <v>-1</v>
      </c>
      <c r="F14" s="29"/>
    </row>
    <row r="15" spans="1:8">
      <c r="A15" s="22" t="s">
        <v>41</v>
      </c>
      <c r="B15" s="22" t="s">
        <v>42</v>
      </c>
      <c r="C15" s="23">
        <v>85320</v>
      </c>
      <c r="D15" s="23">
        <v>150000</v>
      </c>
      <c r="E15" s="24">
        <v>-0.43120000000000003</v>
      </c>
      <c r="F15" s="29">
        <v>90000</v>
      </c>
    </row>
    <row r="16" spans="1:8">
      <c r="A16" s="25"/>
      <c r="B16" s="25" t="s">
        <v>52</v>
      </c>
      <c r="C16" s="26">
        <v>285715.09999999998</v>
      </c>
      <c r="D16" s="26">
        <v>580000</v>
      </c>
      <c r="E16" s="27">
        <v>-0.50738775862068963</v>
      </c>
      <c r="F16" s="31">
        <f>SUM(F7:F15)</f>
        <v>318000</v>
      </c>
    </row>
    <row r="17" spans="1:6">
      <c r="A17" s="19"/>
      <c r="B17" s="19" t="s">
        <v>53</v>
      </c>
      <c r="C17" s="20">
        <v>206957.12</v>
      </c>
      <c r="D17" s="20">
        <v>237500</v>
      </c>
      <c r="E17" s="21">
        <v>-0.12860160000000001</v>
      </c>
      <c r="F17" s="65">
        <f>SUM(F18:F26)</f>
        <v>207500</v>
      </c>
    </row>
    <row r="18" spans="1:6">
      <c r="A18" s="22" t="s">
        <v>209</v>
      </c>
      <c r="B18" s="22" t="s">
        <v>210</v>
      </c>
      <c r="C18" s="23">
        <v>68210</v>
      </c>
      <c r="D18" s="23">
        <v>85000</v>
      </c>
      <c r="E18" s="24">
        <v>-0.1975294117647059</v>
      </c>
      <c r="F18" s="29">
        <v>65000</v>
      </c>
    </row>
    <row r="19" spans="1:6">
      <c r="A19" s="22" t="s">
        <v>259</v>
      </c>
      <c r="B19" s="22" t="s">
        <v>260</v>
      </c>
      <c r="C19" s="23"/>
      <c r="D19" s="23">
        <v>5000</v>
      </c>
      <c r="E19" s="24">
        <v>-1</v>
      </c>
      <c r="F19" s="29"/>
    </row>
    <row r="20" spans="1:6">
      <c r="A20" s="22" t="s">
        <v>261</v>
      </c>
      <c r="B20" s="22" t="s">
        <v>262</v>
      </c>
      <c r="C20" s="23"/>
      <c r="D20" s="23">
        <v>4000</v>
      </c>
      <c r="E20" s="24">
        <v>-1</v>
      </c>
      <c r="F20" s="29"/>
    </row>
    <row r="21" spans="1:6">
      <c r="A21" s="22" t="s">
        <v>54</v>
      </c>
      <c r="B21" s="22" t="s">
        <v>55</v>
      </c>
      <c r="C21" s="23">
        <v>36138.629999999997</v>
      </c>
      <c r="D21" s="23">
        <v>60000</v>
      </c>
      <c r="E21" s="24">
        <v>-0.39768949999999997</v>
      </c>
      <c r="F21" s="29">
        <v>38000</v>
      </c>
    </row>
    <row r="22" spans="1:6">
      <c r="A22" s="22" t="s">
        <v>263</v>
      </c>
      <c r="B22" s="22" t="s">
        <v>264</v>
      </c>
      <c r="C22" s="23">
        <v>16856.400000000001</v>
      </c>
      <c r="D22" s="23"/>
      <c r="E22" s="24"/>
      <c r="F22" s="29">
        <v>17000</v>
      </c>
    </row>
    <row r="23" spans="1:6">
      <c r="A23" s="22" t="s">
        <v>60</v>
      </c>
      <c r="B23" s="22" t="s">
        <v>61</v>
      </c>
      <c r="C23" s="23">
        <v>2000</v>
      </c>
      <c r="D23" s="23">
        <v>15000</v>
      </c>
      <c r="E23" s="24">
        <v>-0.8666666666666667</v>
      </c>
      <c r="F23" s="29">
        <v>3000</v>
      </c>
    </row>
    <row r="24" spans="1:6">
      <c r="A24" s="22" t="s">
        <v>265</v>
      </c>
      <c r="B24" s="22" t="s">
        <v>266</v>
      </c>
      <c r="C24" s="23">
        <v>7435</v>
      </c>
      <c r="D24" s="23">
        <v>2000</v>
      </c>
      <c r="E24" s="24">
        <v>2.7174999999999998</v>
      </c>
      <c r="F24" s="29">
        <v>7500</v>
      </c>
    </row>
    <row r="25" spans="1:6">
      <c r="A25" s="22" t="s">
        <v>221</v>
      </c>
      <c r="B25" s="22" t="s">
        <v>222</v>
      </c>
      <c r="C25" s="23">
        <v>66804.59</v>
      </c>
      <c r="D25" s="23">
        <v>66500</v>
      </c>
      <c r="E25" s="24">
        <v>4.5803007518796998E-3</v>
      </c>
      <c r="F25" s="29">
        <v>67000</v>
      </c>
    </row>
    <row r="26" spans="1:6">
      <c r="A26" s="22" t="s">
        <v>70</v>
      </c>
      <c r="B26" s="22" t="s">
        <v>71</v>
      </c>
      <c r="C26" s="23">
        <v>9512.5</v>
      </c>
      <c r="D26" s="23"/>
      <c r="E26" s="24"/>
      <c r="F26" s="29">
        <v>10000</v>
      </c>
    </row>
    <row r="27" spans="1:6">
      <c r="A27" s="19"/>
      <c r="B27" s="19" t="s">
        <v>72</v>
      </c>
      <c r="C27" s="20">
        <v>161990.01999999999</v>
      </c>
      <c r="D27" s="20">
        <v>170000</v>
      </c>
      <c r="E27" s="21">
        <v>-4.7117529411764711E-2</v>
      </c>
      <c r="F27" s="65">
        <f>SUM(F28:F31)</f>
        <v>235000</v>
      </c>
    </row>
    <row r="28" spans="1:6">
      <c r="A28" s="22" t="s">
        <v>223</v>
      </c>
      <c r="B28" s="22" t="s">
        <v>224</v>
      </c>
      <c r="C28" s="23">
        <v>21900</v>
      </c>
      <c r="D28" s="23">
        <v>20000</v>
      </c>
      <c r="E28" s="24">
        <v>9.5000000000000001E-2</v>
      </c>
      <c r="F28" s="29">
        <v>22000</v>
      </c>
    </row>
    <row r="29" spans="1:6">
      <c r="A29" s="22" t="s">
        <v>228</v>
      </c>
      <c r="B29" s="22" t="s">
        <v>229</v>
      </c>
      <c r="C29" s="23">
        <v>8000</v>
      </c>
      <c r="D29" s="23"/>
      <c r="E29" s="24"/>
      <c r="F29" s="29">
        <v>10000</v>
      </c>
    </row>
    <row r="30" spans="1:6">
      <c r="A30" s="22" t="s">
        <v>89</v>
      </c>
      <c r="B30" s="22" t="s">
        <v>90</v>
      </c>
      <c r="C30" s="23">
        <v>61443.02</v>
      </c>
      <c r="D30" s="23"/>
      <c r="E30" s="24"/>
      <c r="F30" s="29">
        <v>115000</v>
      </c>
    </row>
    <row r="31" spans="1:6">
      <c r="A31" s="22" t="s">
        <v>230</v>
      </c>
      <c r="B31" s="22" t="s">
        <v>231</v>
      </c>
      <c r="C31" s="23">
        <v>70647</v>
      </c>
      <c r="D31" s="23">
        <v>150000</v>
      </c>
      <c r="E31" s="24">
        <v>-0.52902000000000005</v>
      </c>
      <c r="F31" s="29">
        <v>88000</v>
      </c>
    </row>
    <row r="32" spans="1:6">
      <c r="A32" s="19"/>
      <c r="B32" s="19" t="s">
        <v>91</v>
      </c>
      <c r="C32" s="20">
        <v>148043.07</v>
      </c>
      <c r="D32" s="20">
        <v>172000</v>
      </c>
      <c r="E32" s="21">
        <v>-0.13928447674418604</v>
      </c>
      <c r="F32" s="65">
        <f>SUM(F33:F48)</f>
        <v>164200</v>
      </c>
    </row>
    <row r="33" spans="1:6">
      <c r="A33" s="22" t="s">
        <v>94</v>
      </c>
      <c r="B33" s="22" t="s">
        <v>95</v>
      </c>
      <c r="C33" s="23">
        <v>57281</v>
      </c>
      <c r="D33" s="23">
        <v>95000</v>
      </c>
      <c r="E33" s="24">
        <v>-0.39704210526315786</v>
      </c>
      <c r="F33" s="29">
        <v>60000</v>
      </c>
    </row>
    <row r="34" spans="1:6">
      <c r="A34" s="22" t="s">
        <v>104</v>
      </c>
      <c r="B34" s="22" t="s">
        <v>105</v>
      </c>
      <c r="C34" s="23">
        <v>450</v>
      </c>
      <c r="D34" s="23"/>
      <c r="E34" s="24"/>
      <c r="F34" s="29">
        <v>500</v>
      </c>
    </row>
    <row r="35" spans="1:6">
      <c r="A35" s="22" t="s">
        <v>118</v>
      </c>
      <c r="B35" s="22" t="s">
        <v>119</v>
      </c>
      <c r="C35" s="23">
        <v>42385.48</v>
      </c>
      <c r="D35" s="23">
        <v>20000</v>
      </c>
      <c r="E35" s="24">
        <v>1.1192740000000001</v>
      </c>
      <c r="F35" s="29">
        <v>50000</v>
      </c>
    </row>
    <row r="36" spans="1:6">
      <c r="A36" s="22" t="s">
        <v>232</v>
      </c>
      <c r="B36" s="22" t="s">
        <v>233</v>
      </c>
      <c r="C36" s="23">
        <v>9037.4500000000007</v>
      </c>
      <c r="D36" s="23">
        <v>2000</v>
      </c>
      <c r="E36" s="24">
        <v>3.5187249999999999</v>
      </c>
      <c r="F36" s="29">
        <v>10000</v>
      </c>
    </row>
    <row r="37" spans="1:6">
      <c r="A37" s="22" t="s">
        <v>122</v>
      </c>
      <c r="B37" s="22" t="s">
        <v>123</v>
      </c>
      <c r="C37" s="23">
        <v>4130</v>
      </c>
      <c r="D37" s="23"/>
      <c r="E37" s="24"/>
      <c r="F37" s="29">
        <v>4000</v>
      </c>
    </row>
    <row r="38" spans="1:6">
      <c r="A38" s="22" t="s">
        <v>130</v>
      </c>
      <c r="B38" s="22" t="s">
        <v>131</v>
      </c>
      <c r="C38" s="23">
        <v>2353.85</v>
      </c>
      <c r="D38" s="23"/>
      <c r="E38" s="24"/>
      <c r="F38" s="29">
        <v>2000</v>
      </c>
    </row>
    <row r="39" spans="1:6">
      <c r="A39" s="22" t="s">
        <v>132</v>
      </c>
      <c r="B39" s="22" t="s">
        <v>133</v>
      </c>
      <c r="C39" s="23">
        <v>75</v>
      </c>
      <c r="D39" s="23"/>
      <c r="E39" s="24"/>
      <c r="F39" s="29"/>
    </row>
    <row r="40" spans="1:6">
      <c r="A40" s="22" t="s">
        <v>234</v>
      </c>
      <c r="B40" s="22" t="s">
        <v>235</v>
      </c>
      <c r="C40" s="23"/>
      <c r="D40" s="23">
        <v>2000</v>
      </c>
      <c r="E40" s="24">
        <v>-1</v>
      </c>
      <c r="F40" s="29"/>
    </row>
    <row r="41" spans="1:6">
      <c r="A41" s="22" t="s">
        <v>152</v>
      </c>
      <c r="B41" s="22" t="s">
        <v>153</v>
      </c>
      <c r="C41" s="23">
        <v>13710</v>
      </c>
      <c r="D41" s="23">
        <v>50000</v>
      </c>
      <c r="E41" s="24">
        <v>-0.7258</v>
      </c>
      <c r="F41" s="29">
        <v>20000</v>
      </c>
    </row>
    <row r="42" spans="1:6">
      <c r="A42" s="22" t="s">
        <v>156</v>
      </c>
      <c r="B42" s="22" t="s">
        <v>157</v>
      </c>
      <c r="C42" s="23"/>
      <c r="D42" s="23">
        <v>3000</v>
      </c>
      <c r="E42" s="24">
        <v>-1</v>
      </c>
      <c r="F42" s="29"/>
    </row>
    <row r="43" spans="1:6">
      <c r="A43" s="22" t="s">
        <v>236</v>
      </c>
      <c r="B43" s="64" t="s">
        <v>279</v>
      </c>
      <c r="C43" s="23">
        <v>10750</v>
      </c>
      <c r="D43" s="23"/>
      <c r="E43" s="24"/>
      <c r="F43" s="29">
        <v>10000</v>
      </c>
    </row>
    <row r="44" spans="1:6">
      <c r="A44" s="22" t="s">
        <v>166</v>
      </c>
      <c r="B44" s="22" t="s">
        <v>167</v>
      </c>
      <c r="C44" s="23">
        <v>3248</v>
      </c>
      <c r="D44" s="23"/>
      <c r="E44" s="24"/>
      <c r="F44" s="63">
        <v>3000</v>
      </c>
    </row>
    <row r="45" spans="1:6">
      <c r="A45" s="22" t="s">
        <v>267</v>
      </c>
      <c r="B45" s="22" t="s">
        <v>268</v>
      </c>
      <c r="C45" s="23">
        <v>3500</v>
      </c>
      <c r="D45" s="23"/>
      <c r="E45" s="24"/>
      <c r="F45" s="29">
        <v>3500</v>
      </c>
    </row>
    <row r="46" spans="1:6">
      <c r="A46" s="22" t="s">
        <v>172</v>
      </c>
      <c r="B46" s="22" t="s">
        <v>173</v>
      </c>
      <c r="C46" s="23">
        <v>4134</v>
      </c>
      <c r="D46" s="23"/>
      <c r="E46" s="24"/>
      <c r="F46" s="29">
        <v>4200</v>
      </c>
    </row>
    <row r="47" spans="1:6">
      <c r="A47" s="22" t="s">
        <v>242</v>
      </c>
      <c r="B47" s="22" t="s">
        <v>243</v>
      </c>
      <c r="C47" s="23">
        <v>-4134</v>
      </c>
      <c r="D47" s="23"/>
      <c r="E47" s="24"/>
      <c r="F47" s="29">
        <v>-4200</v>
      </c>
    </row>
    <row r="48" spans="1:6">
      <c r="A48" s="22" t="s">
        <v>178</v>
      </c>
      <c r="B48" s="22" t="s">
        <v>179</v>
      </c>
      <c r="C48" s="23">
        <v>1122.29</v>
      </c>
      <c r="D48" s="23"/>
      <c r="E48" s="24"/>
      <c r="F48" s="29">
        <v>1200</v>
      </c>
    </row>
    <row r="49" spans="1:6">
      <c r="A49" s="25"/>
      <c r="B49" s="25" t="s">
        <v>182</v>
      </c>
      <c r="C49" s="31">
        <f>SUM(C17+C27+C32)</f>
        <v>516990.21</v>
      </c>
      <c r="D49" s="26">
        <v>579500</v>
      </c>
      <c r="E49" s="27">
        <v>-0.10786849007765316</v>
      </c>
      <c r="F49" s="31">
        <f>SUM(F17+F27+F32)</f>
        <v>606700</v>
      </c>
    </row>
    <row r="50" spans="1:6">
      <c r="A50" s="25"/>
      <c r="B50" s="25" t="s">
        <v>183</v>
      </c>
      <c r="C50" s="26">
        <v>-231275.11</v>
      </c>
      <c r="D50" s="26">
        <v>500</v>
      </c>
      <c r="E50" s="27">
        <v>-463.55022000000002</v>
      </c>
      <c r="F50" s="43">
        <f>F16-F49</f>
        <v>-288700</v>
      </c>
    </row>
  </sheetData>
  <mergeCells count="2">
    <mergeCell ref="A1:H1"/>
    <mergeCell ref="A3:H3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D5373-78F3-4903-A2DD-862EA54D0144}">
  <dimension ref="A1:G43"/>
  <sheetViews>
    <sheetView zoomScale="120" zoomScaleNormal="120" workbookViewId="0">
      <pane ySplit="5" topLeftCell="A36" activePane="bottomLeft" state="frozen"/>
      <selection pane="bottomLeft" activeCell="I3" sqref="I3"/>
    </sheetView>
  </sheetViews>
  <sheetFormatPr baseColWidth="10" defaultColWidth="9.26953125" defaultRowHeight="14.5"/>
  <cols>
    <col min="1" max="1" width="16.7265625" style="16" bestFit="1" customWidth="1"/>
    <col min="2" max="2" width="42.26953125" style="16" bestFit="1" customWidth="1"/>
    <col min="3" max="3" width="9.08984375" style="16" bestFit="1" customWidth="1"/>
    <col min="4" max="4" width="12.26953125" style="16" bestFit="1" customWidth="1"/>
    <col min="5" max="5" width="9.08984375" style="16" bestFit="1" customWidth="1"/>
    <col min="6" max="6" width="17.453125" style="16" bestFit="1" customWidth="1"/>
    <col min="7" max="16384" width="9.26953125" style="16"/>
  </cols>
  <sheetData>
    <row r="1" spans="1:7" ht="27" customHeight="1">
      <c r="A1" s="72" t="s">
        <v>0</v>
      </c>
      <c r="B1" s="73"/>
      <c r="C1" s="73"/>
      <c r="D1" s="73"/>
      <c r="E1" s="73"/>
      <c r="F1" s="73"/>
      <c r="G1" s="73"/>
    </row>
    <row r="2" spans="1:7" ht="18" customHeight="1">
      <c r="A2" s="17" t="s">
        <v>1</v>
      </c>
    </row>
    <row r="3" spans="1:7" ht="18" customHeight="1">
      <c r="A3" s="74" t="s">
        <v>269</v>
      </c>
      <c r="B3" s="73"/>
      <c r="C3" s="73"/>
      <c r="D3" s="73"/>
      <c r="E3" s="73"/>
      <c r="F3" s="73"/>
      <c r="G3" s="73"/>
    </row>
    <row r="5" spans="1:7">
      <c r="A5" s="18" t="s">
        <v>3</v>
      </c>
      <c r="B5" s="18" t="s">
        <v>4</v>
      </c>
      <c r="C5" s="18">
        <v>2019</v>
      </c>
      <c r="D5" s="18" t="s">
        <v>196</v>
      </c>
      <c r="E5" s="18" t="s">
        <v>5</v>
      </c>
      <c r="F5" s="18" t="s">
        <v>246</v>
      </c>
    </row>
    <row r="6" spans="1:7">
      <c r="A6" s="19"/>
      <c r="B6" s="19" t="s">
        <v>6</v>
      </c>
      <c r="C6" s="20">
        <v>83735</v>
      </c>
      <c r="D6" s="20">
        <v>87000</v>
      </c>
      <c r="E6" s="21">
        <v>-3.752873563218391E-2</v>
      </c>
      <c r="F6" s="29"/>
    </row>
    <row r="7" spans="1:7">
      <c r="A7" s="22" t="s">
        <v>7</v>
      </c>
      <c r="B7" s="22" t="s">
        <v>8</v>
      </c>
      <c r="C7" s="23">
        <v>38250</v>
      </c>
      <c r="D7" s="23">
        <v>40000</v>
      </c>
      <c r="E7" s="24">
        <v>-4.3749999999999997E-2</v>
      </c>
      <c r="F7" s="29">
        <v>40000</v>
      </c>
    </row>
    <row r="8" spans="1:7">
      <c r="A8" s="22" t="s">
        <v>11</v>
      </c>
      <c r="B8" s="22" t="s">
        <v>12</v>
      </c>
      <c r="C8" s="23">
        <v>18145</v>
      </c>
      <c r="D8" s="23">
        <v>7000</v>
      </c>
      <c r="E8" s="24">
        <v>1.5921428571428573</v>
      </c>
      <c r="F8" s="29">
        <v>8500</v>
      </c>
    </row>
    <row r="9" spans="1:7">
      <c r="A9" s="22" t="s">
        <v>13</v>
      </c>
      <c r="B9" s="22" t="s">
        <v>14</v>
      </c>
      <c r="C9" s="23">
        <v>15000</v>
      </c>
      <c r="D9" s="23">
        <v>35000</v>
      </c>
      <c r="E9" s="24">
        <v>-0.57142857142857151</v>
      </c>
      <c r="F9" s="29">
        <v>25000</v>
      </c>
    </row>
    <row r="10" spans="1:7">
      <c r="A10" s="22" t="s">
        <v>31</v>
      </c>
      <c r="B10" s="22" t="s">
        <v>32</v>
      </c>
      <c r="C10" s="23">
        <v>12340</v>
      </c>
      <c r="D10" s="23">
        <v>5000</v>
      </c>
      <c r="E10" s="24">
        <v>1.468</v>
      </c>
      <c r="F10" s="29">
        <v>8500</v>
      </c>
    </row>
    <row r="11" spans="1:7">
      <c r="A11" s="19"/>
      <c r="B11" s="19" t="s">
        <v>43</v>
      </c>
      <c r="C11" s="20"/>
      <c r="D11" s="20">
        <v>35000</v>
      </c>
      <c r="E11" s="21">
        <v>-1</v>
      </c>
      <c r="F11" s="29"/>
    </row>
    <row r="12" spans="1:7">
      <c r="A12" s="22" t="s">
        <v>270</v>
      </c>
      <c r="B12" s="22" t="s">
        <v>271</v>
      </c>
      <c r="C12" s="23"/>
      <c r="D12" s="23">
        <v>30000</v>
      </c>
      <c r="E12" s="24">
        <v>-1</v>
      </c>
      <c r="F12" s="29"/>
    </row>
    <row r="13" spans="1:7">
      <c r="A13" s="22" t="s">
        <v>50</v>
      </c>
      <c r="B13" s="22" t="s">
        <v>51</v>
      </c>
      <c r="C13" s="23"/>
      <c r="D13" s="23">
        <v>5000</v>
      </c>
      <c r="E13" s="24">
        <v>-1</v>
      </c>
      <c r="F13" s="29"/>
    </row>
    <row r="14" spans="1:7">
      <c r="A14" s="25"/>
      <c r="B14" s="25" t="s">
        <v>52</v>
      </c>
      <c r="C14" s="26">
        <v>83735</v>
      </c>
      <c r="D14" s="26">
        <v>122000</v>
      </c>
      <c r="E14" s="27">
        <v>-0.31364754098360659</v>
      </c>
      <c r="F14" s="30">
        <f>SUM(F6:F13)</f>
        <v>82000</v>
      </c>
    </row>
    <row r="15" spans="1:7">
      <c r="A15" s="19"/>
      <c r="B15" s="19" t="s">
        <v>53</v>
      </c>
      <c r="C15" s="20">
        <v>24525.78</v>
      </c>
      <c r="D15" s="20">
        <v>19000</v>
      </c>
      <c r="E15" s="21">
        <v>0.29083052631578948</v>
      </c>
      <c r="F15" s="29"/>
    </row>
    <row r="16" spans="1:7">
      <c r="A16" s="22" t="s">
        <v>211</v>
      </c>
      <c r="B16" s="22" t="s">
        <v>212</v>
      </c>
      <c r="C16" s="23">
        <v>15350</v>
      </c>
      <c r="D16" s="23">
        <v>3000</v>
      </c>
      <c r="E16" s="24">
        <v>4.1166666666666663</v>
      </c>
      <c r="F16" s="29">
        <v>12000</v>
      </c>
    </row>
    <row r="17" spans="1:6">
      <c r="A17" s="22" t="s">
        <v>60</v>
      </c>
      <c r="B17" s="22" t="s">
        <v>61</v>
      </c>
      <c r="C17" s="23">
        <v>1825.78</v>
      </c>
      <c r="D17" s="23"/>
      <c r="E17" s="24"/>
      <c r="F17" s="29"/>
    </row>
    <row r="18" spans="1:6">
      <c r="A18" s="22" t="s">
        <v>213</v>
      </c>
      <c r="B18" s="22" t="s">
        <v>214</v>
      </c>
      <c r="C18" s="23"/>
      <c r="D18" s="23">
        <v>3000</v>
      </c>
      <c r="E18" s="24">
        <v>-1</v>
      </c>
      <c r="F18" s="29"/>
    </row>
    <row r="19" spans="1:6">
      <c r="A19" s="22" t="s">
        <v>215</v>
      </c>
      <c r="B19" s="22" t="s">
        <v>216</v>
      </c>
      <c r="C19" s="23">
        <v>6850</v>
      </c>
      <c r="D19" s="23">
        <v>3000</v>
      </c>
      <c r="E19" s="24">
        <v>1.2833333333333334</v>
      </c>
      <c r="F19" s="29">
        <v>5000</v>
      </c>
    </row>
    <row r="20" spans="1:6">
      <c r="A20" s="22" t="s">
        <v>265</v>
      </c>
      <c r="B20" s="22" t="s">
        <v>266</v>
      </c>
      <c r="C20" s="23">
        <v>500</v>
      </c>
      <c r="D20" s="23"/>
      <c r="E20" s="24"/>
      <c r="F20" s="29">
        <v>500</v>
      </c>
    </row>
    <row r="21" spans="1:6">
      <c r="A21" s="22" t="s">
        <v>66</v>
      </c>
      <c r="B21" s="22" t="s">
        <v>67</v>
      </c>
      <c r="C21" s="23"/>
      <c r="D21" s="23">
        <v>10000</v>
      </c>
      <c r="E21" s="24">
        <v>-1</v>
      </c>
      <c r="F21" s="29">
        <v>5000</v>
      </c>
    </row>
    <row r="22" spans="1:6">
      <c r="A22" s="22" t="s">
        <v>70</v>
      </c>
      <c r="B22" s="22" t="s">
        <v>71</v>
      </c>
      <c r="C22" s="23">
        <v>0</v>
      </c>
      <c r="D22" s="23"/>
      <c r="E22" s="24"/>
      <c r="F22" s="29"/>
    </row>
    <row r="23" spans="1:6">
      <c r="A23" s="19"/>
      <c r="B23" s="19" t="s">
        <v>72</v>
      </c>
      <c r="C23" s="20">
        <v>3724.45</v>
      </c>
      <c r="D23" s="20">
        <v>16000</v>
      </c>
      <c r="E23" s="21">
        <v>-0.76722187500000005</v>
      </c>
      <c r="F23" s="29"/>
    </row>
    <row r="24" spans="1:6">
      <c r="A24" s="22" t="s">
        <v>223</v>
      </c>
      <c r="B24" s="22" t="s">
        <v>224</v>
      </c>
      <c r="C24" s="23"/>
      <c r="D24" s="23">
        <v>6000</v>
      </c>
      <c r="E24" s="24">
        <v>-1</v>
      </c>
      <c r="F24" s="29"/>
    </row>
    <row r="25" spans="1:6">
      <c r="A25" s="22" t="s">
        <v>225</v>
      </c>
      <c r="B25" s="22" t="s">
        <v>226</v>
      </c>
      <c r="C25" s="23">
        <v>3724.45</v>
      </c>
      <c r="D25" s="23"/>
      <c r="E25" s="24"/>
      <c r="F25" s="29">
        <v>4000</v>
      </c>
    </row>
    <row r="26" spans="1:6">
      <c r="A26" s="22" t="s">
        <v>227</v>
      </c>
      <c r="B26" s="22" t="s">
        <v>153</v>
      </c>
      <c r="C26" s="23"/>
      <c r="D26" s="23">
        <v>10000</v>
      </c>
      <c r="E26" s="24">
        <v>-1</v>
      </c>
      <c r="F26" s="29">
        <v>10000</v>
      </c>
    </row>
    <row r="27" spans="1:6">
      <c r="A27" s="19"/>
      <c r="B27" s="19" t="s">
        <v>91</v>
      </c>
      <c r="C27" s="20">
        <v>32572.99</v>
      </c>
      <c r="D27" s="20">
        <v>79500</v>
      </c>
      <c r="E27" s="21">
        <v>-0.59027685534591201</v>
      </c>
      <c r="F27" s="29"/>
    </row>
    <row r="28" spans="1:6">
      <c r="A28" s="22" t="s">
        <v>94</v>
      </c>
      <c r="B28" s="22" t="s">
        <v>95</v>
      </c>
      <c r="C28" s="23"/>
      <c r="D28" s="23">
        <v>3500</v>
      </c>
      <c r="E28" s="24">
        <v>-1</v>
      </c>
      <c r="F28" s="29"/>
    </row>
    <row r="29" spans="1:6">
      <c r="A29" s="22" t="s">
        <v>118</v>
      </c>
      <c r="B29" s="22" t="s">
        <v>119</v>
      </c>
      <c r="C29" s="23">
        <v>5676</v>
      </c>
      <c r="D29" s="23">
        <v>15000</v>
      </c>
      <c r="E29" s="24">
        <v>-0.62160000000000004</v>
      </c>
      <c r="F29" s="29">
        <v>6000</v>
      </c>
    </row>
    <row r="30" spans="1:6">
      <c r="A30" s="22" t="s">
        <v>130</v>
      </c>
      <c r="B30" s="22" t="s">
        <v>131</v>
      </c>
      <c r="C30" s="23">
        <v>223.8</v>
      </c>
      <c r="D30" s="23"/>
      <c r="E30" s="24"/>
      <c r="F30" s="29"/>
    </row>
    <row r="31" spans="1:6">
      <c r="A31" s="22" t="s">
        <v>234</v>
      </c>
      <c r="B31" s="22" t="s">
        <v>235</v>
      </c>
      <c r="C31" s="23">
        <v>5625.9</v>
      </c>
      <c r="D31" s="23">
        <v>2000</v>
      </c>
      <c r="E31" s="24">
        <v>1.8129500000000001</v>
      </c>
      <c r="F31" s="29">
        <v>2000</v>
      </c>
    </row>
    <row r="32" spans="1:6">
      <c r="A32" s="22" t="s">
        <v>152</v>
      </c>
      <c r="B32" s="22" t="s">
        <v>153</v>
      </c>
      <c r="C32" s="23">
        <v>1137</v>
      </c>
      <c r="D32" s="23"/>
      <c r="E32" s="24"/>
      <c r="F32" s="29"/>
    </row>
    <row r="33" spans="1:6">
      <c r="A33" s="22" t="s">
        <v>272</v>
      </c>
      <c r="B33" s="22" t="s">
        <v>273</v>
      </c>
      <c r="C33" s="23"/>
      <c r="D33" s="23">
        <v>1000</v>
      </c>
      <c r="E33" s="24">
        <v>-1</v>
      </c>
      <c r="F33" s="29">
        <v>1000</v>
      </c>
    </row>
    <row r="34" spans="1:6">
      <c r="A34" s="22" t="s">
        <v>154</v>
      </c>
      <c r="B34" s="22" t="s">
        <v>155</v>
      </c>
      <c r="C34" s="23">
        <v>1880.5</v>
      </c>
      <c r="D34" s="23">
        <v>1000</v>
      </c>
      <c r="E34" s="24">
        <v>0.88049999999999995</v>
      </c>
      <c r="F34" s="29">
        <v>1000</v>
      </c>
    </row>
    <row r="35" spans="1:6">
      <c r="A35" s="22" t="s">
        <v>236</v>
      </c>
      <c r="B35" s="22" t="s">
        <v>237</v>
      </c>
      <c r="C35" s="23"/>
      <c r="D35" s="23">
        <v>5000</v>
      </c>
      <c r="E35" s="24">
        <v>-1</v>
      </c>
      <c r="F35" s="29"/>
    </row>
    <row r="36" spans="1:6">
      <c r="A36" s="22" t="s">
        <v>166</v>
      </c>
      <c r="B36" s="22" t="s">
        <v>167</v>
      </c>
      <c r="C36" s="23">
        <v>14776.2</v>
      </c>
      <c r="D36" s="23">
        <v>15000</v>
      </c>
      <c r="E36" s="24">
        <v>-1.4919999999999999E-2</v>
      </c>
      <c r="F36" s="29">
        <v>15000</v>
      </c>
    </row>
    <row r="37" spans="1:6">
      <c r="A37" s="22" t="s">
        <v>168</v>
      </c>
      <c r="B37" s="22" t="s">
        <v>169</v>
      </c>
      <c r="C37" s="23">
        <v>788.5</v>
      </c>
      <c r="D37" s="23">
        <v>2000</v>
      </c>
      <c r="E37" s="24">
        <v>-0.60575000000000001</v>
      </c>
      <c r="F37" s="29">
        <v>2000</v>
      </c>
    </row>
    <row r="38" spans="1:6">
      <c r="A38" s="22" t="s">
        <v>170</v>
      </c>
      <c r="B38" s="22" t="s">
        <v>171</v>
      </c>
      <c r="C38" s="23">
        <v>344</v>
      </c>
      <c r="D38" s="23">
        <v>3000</v>
      </c>
      <c r="E38" s="24">
        <v>-0.88533333333333342</v>
      </c>
      <c r="F38" s="29">
        <v>3000</v>
      </c>
    </row>
    <row r="39" spans="1:6">
      <c r="A39" s="22" t="s">
        <v>274</v>
      </c>
      <c r="B39" s="22" t="s">
        <v>275</v>
      </c>
      <c r="C39" s="23"/>
      <c r="D39" s="23">
        <v>30000</v>
      </c>
      <c r="E39" s="24">
        <v>-1</v>
      </c>
      <c r="F39" s="29"/>
    </row>
    <row r="40" spans="1:6">
      <c r="A40" s="22" t="s">
        <v>176</v>
      </c>
      <c r="B40" s="22" t="s">
        <v>177</v>
      </c>
      <c r="C40" s="23"/>
      <c r="D40" s="23">
        <v>1000</v>
      </c>
      <c r="E40" s="24">
        <v>-1</v>
      </c>
      <c r="F40" s="29"/>
    </row>
    <row r="41" spans="1:6">
      <c r="A41" s="22" t="s">
        <v>178</v>
      </c>
      <c r="B41" s="22" t="s">
        <v>179</v>
      </c>
      <c r="C41" s="23">
        <v>2121.09</v>
      </c>
      <c r="D41" s="23">
        <v>1000</v>
      </c>
      <c r="E41" s="24">
        <v>1.1210899999999999</v>
      </c>
      <c r="F41" s="29">
        <v>15000</v>
      </c>
    </row>
    <row r="42" spans="1:6">
      <c r="A42" s="25"/>
      <c r="B42" s="25" t="s">
        <v>182</v>
      </c>
      <c r="C42" s="26">
        <v>60823.22</v>
      </c>
      <c r="D42" s="26">
        <v>114500</v>
      </c>
      <c r="E42" s="27">
        <v>-0.46879283842794761</v>
      </c>
      <c r="F42" s="31">
        <f>SUM(F15:F41)</f>
        <v>81500</v>
      </c>
    </row>
    <row r="43" spans="1:6">
      <c r="A43" s="25"/>
      <c r="B43" s="25" t="s">
        <v>183</v>
      </c>
      <c r="C43" s="26">
        <v>22911.78</v>
      </c>
      <c r="D43" s="26">
        <v>7500</v>
      </c>
      <c r="E43" s="27">
        <v>2.0549040000000001</v>
      </c>
      <c r="F43" s="43">
        <f>F14-F42</f>
        <v>500</v>
      </c>
    </row>
  </sheetData>
  <mergeCells count="2">
    <mergeCell ref="A1:G1"/>
    <mergeCell ref="A3:G3"/>
  </mergeCells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A2E91-F41F-4E93-A71F-E5568A2BD753}">
  <dimension ref="A1:J12"/>
  <sheetViews>
    <sheetView workbookViewId="0">
      <pane ySplit="5" topLeftCell="A6" activePane="bottomLeft" state="frozen"/>
      <selection pane="bottomLeft" activeCell="D26" sqref="D26"/>
    </sheetView>
  </sheetViews>
  <sheetFormatPr baseColWidth="10" defaultColWidth="9.26953125" defaultRowHeight="14.5"/>
  <cols>
    <col min="1" max="1" width="16.7265625" style="16" bestFit="1" customWidth="1"/>
    <col min="2" max="2" width="17.7265625" style="16" bestFit="1" customWidth="1"/>
    <col min="3" max="3" width="7.81640625" style="16" bestFit="1" customWidth="1"/>
    <col min="4" max="4" width="12.26953125" style="16" bestFit="1" customWidth="1"/>
    <col min="5" max="5" width="5.7265625" style="16" bestFit="1" customWidth="1"/>
    <col min="6" max="6" width="17.453125" style="16" bestFit="1" customWidth="1"/>
    <col min="7" max="7" width="14.26953125" style="16" bestFit="1" customWidth="1"/>
    <col min="8" max="8" width="7.26953125" style="16" bestFit="1" customWidth="1"/>
    <col min="9" max="16384" width="9.26953125" style="16"/>
  </cols>
  <sheetData>
    <row r="1" spans="1:10" ht="27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8" customHeight="1">
      <c r="A2" s="17" t="s">
        <v>1</v>
      </c>
    </row>
    <row r="3" spans="1:10" ht="18" customHeight="1">
      <c r="A3" s="74" t="s">
        <v>276</v>
      </c>
      <c r="B3" s="73"/>
      <c r="C3" s="73"/>
      <c r="D3" s="73"/>
      <c r="E3" s="73"/>
      <c r="F3" s="73"/>
      <c r="G3" s="73"/>
      <c r="H3" s="73"/>
      <c r="I3" s="73"/>
      <c r="J3" s="73"/>
    </row>
    <row r="5" spans="1:10">
      <c r="A5" s="18" t="s">
        <v>3</v>
      </c>
      <c r="B5" s="18" t="s">
        <v>4</v>
      </c>
      <c r="C5" s="18">
        <v>2019</v>
      </c>
      <c r="D5" s="18" t="s">
        <v>196</v>
      </c>
      <c r="E5" s="18" t="s">
        <v>5</v>
      </c>
      <c r="F5" s="18" t="s">
        <v>246</v>
      </c>
      <c r="G5" s="18"/>
      <c r="H5" s="18"/>
    </row>
    <row r="6" spans="1:10">
      <c r="A6" s="19"/>
      <c r="B6" s="19" t="s">
        <v>6</v>
      </c>
      <c r="C6" s="20">
        <v>5500</v>
      </c>
      <c r="D6" s="20"/>
      <c r="E6" s="21"/>
      <c r="F6"/>
      <c r="G6" s="20"/>
      <c r="H6" s="21"/>
    </row>
    <row r="7" spans="1:10">
      <c r="A7" s="22" t="s">
        <v>7</v>
      </c>
      <c r="B7" s="22" t="s">
        <v>8</v>
      </c>
      <c r="C7" s="23">
        <v>5500</v>
      </c>
      <c r="D7" s="23"/>
      <c r="E7" s="24"/>
      <c r="F7">
        <v>10000</v>
      </c>
      <c r="G7" s="23"/>
      <c r="H7" s="24"/>
    </row>
    <row r="8" spans="1:10">
      <c r="A8" s="25"/>
      <c r="B8" s="25" t="s">
        <v>52</v>
      </c>
      <c r="C8" s="26">
        <v>5500</v>
      </c>
      <c r="D8" s="26"/>
      <c r="E8" s="27"/>
      <c r="F8" s="44"/>
      <c r="G8" s="26"/>
      <c r="H8" s="27"/>
    </row>
    <row r="9" spans="1:10">
      <c r="A9" s="19"/>
      <c r="B9" s="19" t="s">
        <v>91</v>
      </c>
      <c r="C9" s="20">
        <v>514</v>
      </c>
      <c r="D9" s="20"/>
      <c r="E9" s="21"/>
      <c r="F9"/>
      <c r="G9" s="20"/>
      <c r="H9" s="21"/>
    </row>
    <row r="10" spans="1:10">
      <c r="A10" s="22" t="s">
        <v>118</v>
      </c>
      <c r="B10" s="22" t="s">
        <v>119</v>
      </c>
      <c r="C10" s="23">
        <v>514</v>
      </c>
      <c r="D10" s="23"/>
      <c r="E10" s="24"/>
      <c r="F10">
        <v>10000</v>
      </c>
      <c r="G10" s="23"/>
      <c r="H10" s="24"/>
    </row>
    <row r="11" spans="1:10">
      <c r="A11" s="25"/>
      <c r="B11" s="25" t="s">
        <v>182</v>
      </c>
      <c r="C11" s="26">
        <v>514</v>
      </c>
      <c r="D11" s="26"/>
      <c r="E11" s="27"/>
      <c r="F11" s="44"/>
      <c r="G11" s="26"/>
      <c r="H11" s="27"/>
    </row>
    <row r="12" spans="1:10">
      <c r="A12" s="32"/>
      <c r="B12" s="32" t="s">
        <v>183</v>
      </c>
      <c r="C12" s="33">
        <v>4986</v>
      </c>
      <c r="D12" s="33"/>
      <c r="E12" s="34"/>
      <c r="F12" s="45">
        <v>0</v>
      </c>
      <c r="G12" s="33"/>
      <c r="H12" s="27"/>
    </row>
  </sheetData>
  <mergeCells count="2">
    <mergeCell ref="A1:J1"/>
    <mergeCell ref="A3:J3"/>
  </mergeCell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Hovedlag med prosjekter</vt:lpstr>
      <vt:lpstr>Fotball</vt:lpstr>
      <vt:lpstr>Håndball</vt:lpstr>
      <vt:lpstr>Sykkel</vt:lpstr>
      <vt:lpstr>Innebandy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Server2$</dc:creator>
  <cp:lastModifiedBy>Kløfta IL</cp:lastModifiedBy>
  <dcterms:created xsi:type="dcterms:W3CDTF">2020-03-08T01:28:19Z</dcterms:created>
  <dcterms:modified xsi:type="dcterms:W3CDTF">2020-04-21T12:36:28Z</dcterms:modified>
</cp:coreProperties>
</file>